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showInkAnnotation="0" defaultThemeVersion="124226"/>
  <xr:revisionPtr revIDLastSave="0" documentId="13_ncr:1_{5B2A795C-8DF1-4DA7-AEA7-0675539F6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</workbook>
</file>

<file path=xl/calcChain.xml><?xml version="1.0" encoding="utf-8"?>
<calcChain xmlns="http://schemas.openxmlformats.org/spreadsheetml/2006/main">
  <c r="H72" i="5" l="1"/>
  <c r="K86" i="5" l="1"/>
  <c r="K72" i="5"/>
  <c r="K67" i="5"/>
  <c r="K51" i="5"/>
  <c r="K32" i="5"/>
  <c r="K15" i="5"/>
  <c r="P35" i="5" l="1"/>
  <c r="P66" i="5" l="1"/>
  <c r="E65" i="5"/>
  <c r="E53" i="5"/>
  <c r="S65" i="5" l="1"/>
  <c r="E86" i="5" l="1"/>
  <c r="G86" i="5" l="1"/>
  <c r="G72" i="5"/>
  <c r="G67" i="5"/>
  <c r="F66" i="5"/>
  <c r="F65" i="5"/>
  <c r="F63" i="5"/>
  <c r="F62" i="5"/>
  <c r="F61" i="5"/>
  <c r="F60" i="5"/>
  <c r="F59" i="5"/>
  <c r="F58" i="5"/>
  <c r="F57" i="5"/>
  <c r="F56" i="5"/>
  <c r="F55" i="5"/>
  <c r="F54" i="5"/>
  <c r="F53" i="5"/>
  <c r="K45" i="5" l="1"/>
  <c r="P47" i="5"/>
  <c r="P48" i="5"/>
  <c r="P17" i="5"/>
  <c r="P18" i="5"/>
  <c r="D24" i="5" l="1"/>
  <c r="E24" i="5"/>
  <c r="E22" i="5" s="1"/>
  <c r="E19" i="5"/>
  <c r="E17" i="5" s="1"/>
  <c r="F69" i="5" l="1"/>
  <c r="F71" i="5"/>
  <c r="F74" i="5"/>
  <c r="F77" i="5"/>
  <c r="F79" i="5"/>
  <c r="F81" i="5"/>
  <c r="F83" i="5"/>
  <c r="F85" i="5"/>
  <c r="F88" i="5"/>
  <c r="F90" i="5"/>
  <c r="I32" i="5" l="1"/>
  <c r="H32" i="5"/>
  <c r="I51" i="5"/>
  <c r="H51" i="5"/>
  <c r="J66" i="5"/>
  <c r="I86" i="5"/>
  <c r="I15" i="5"/>
  <c r="H15" i="5"/>
  <c r="I45" i="5"/>
  <c r="H45" i="5"/>
  <c r="H86" i="5"/>
  <c r="P27" i="5"/>
  <c r="P28" i="5"/>
  <c r="P30" i="5"/>
  <c r="P31" i="5"/>
  <c r="P65" i="5"/>
  <c r="P53" i="5"/>
  <c r="D86" i="5" l="1"/>
  <c r="D72" i="5"/>
  <c r="E72" i="5"/>
  <c r="F72" i="5" l="1"/>
  <c r="F86" i="5"/>
  <c r="E67" i="5"/>
  <c r="D67" i="5"/>
  <c r="F67" i="5" l="1"/>
  <c r="F27" i="5"/>
  <c r="F30" i="5"/>
  <c r="I72" i="5" l="1"/>
  <c r="J27" i="5"/>
  <c r="J30" i="5"/>
  <c r="J23" i="5"/>
  <c r="J65" i="5" l="1"/>
  <c r="J18" i="5" l="1"/>
  <c r="J60" i="5" l="1"/>
  <c r="K12" i="5" l="1"/>
  <c r="K7" i="5"/>
  <c r="K4" i="5" l="1"/>
  <c r="J85" i="5"/>
  <c r="J83" i="5"/>
  <c r="J81" i="5"/>
  <c r="J79" i="5"/>
  <c r="J77" i="5"/>
  <c r="J74" i="5"/>
  <c r="J90" i="5"/>
  <c r="J88" i="5"/>
  <c r="I12" i="5"/>
  <c r="H12" i="5"/>
  <c r="I7" i="5"/>
  <c r="H7" i="5"/>
  <c r="D7" i="5"/>
  <c r="I67" i="5"/>
  <c r="I95" i="5" s="1"/>
  <c r="H67" i="5"/>
  <c r="J53" i="5"/>
  <c r="J54" i="5"/>
  <c r="J55" i="5"/>
  <c r="J56" i="5"/>
  <c r="J57" i="5"/>
  <c r="J58" i="5"/>
  <c r="J59" i="5"/>
  <c r="J61" i="5"/>
  <c r="J62" i="5"/>
  <c r="J63" i="5"/>
  <c r="J48" i="5"/>
  <c r="J35" i="5"/>
  <c r="J40" i="5"/>
  <c r="J44" i="5"/>
  <c r="F18" i="5"/>
  <c r="E12" i="5"/>
  <c r="D12" i="5"/>
  <c r="E7" i="5"/>
  <c r="P71" i="5"/>
  <c r="P69" i="5"/>
  <c r="H95" i="5" l="1"/>
  <c r="H92" i="5"/>
  <c r="I92" i="5"/>
  <c r="J15" i="5"/>
  <c r="J7" i="5"/>
  <c r="J12" i="5"/>
  <c r="J72" i="5"/>
  <c r="J32" i="5"/>
  <c r="J51" i="5"/>
  <c r="H4" i="5"/>
  <c r="J86" i="5"/>
  <c r="I4" i="5"/>
  <c r="P49" i="5"/>
  <c r="P50" i="5"/>
  <c r="P44" i="5"/>
  <c r="L92" i="5" l="1"/>
  <c r="J92" i="5"/>
  <c r="J4" i="5"/>
  <c r="F47" i="5"/>
  <c r="F48" i="5"/>
  <c r="F49" i="5"/>
  <c r="F50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44" i="5"/>
  <c r="P42" i="5" l="1"/>
  <c r="F42" i="5"/>
  <c r="P41" i="5"/>
  <c r="F41" i="5"/>
  <c r="F40" i="5"/>
  <c r="F39" i="5"/>
  <c r="F36" i="5"/>
  <c r="F37" i="5"/>
  <c r="F35" i="5"/>
  <c r="P37" i="5"/>
  <c r="P36" i="5"/>
  <c r="F34" i="5"/>
  <c r="J71" i="5"/>
  <c r="J69" i="5"/>
  <c r="J45" i="5" l="1"/>
  <c r="J67" i="5"/>
</calcChain>
</file>

<file path=xl/sharedStrings.xml><?xml version="1.0" encoding="utf-8"?>
<sst xmlns="http://schemas.openxmlformats.org/spreadsheetml/2006/main" count="286" uniqueCount="109">
  <si>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</si>
  <si>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</si>
  <si>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</si>
  <si>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</si>
  <si>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</si>
  <si>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</si>
  <si>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</si>
  <si>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</si>
  <si>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</si>
  <si>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</si>
  <si>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</si>
  <si>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</si>
  <si>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</si>
  <si>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</si>
  <si>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</si>
  <si>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</si>
  <si>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</si>
  <si>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</si>
  <si>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</si>
  <si>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</si>
  <si>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</si>
  <si>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</si>
  <si>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</si>
  <si>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</si>
  <si>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</si>
  <si>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</si>
  <si>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</si>
  <si>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</si>
  <si>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</si>
  <si>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</si>
  <si>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</si>
  <si>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</si>
  <si>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</si>
  <si>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</si>
  <si>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</si>
  <si>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</si>
  <si>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</si>
  <si>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</si>
  <si>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</si>
  <si>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</si>
  <si>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</si>
  <si>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</si>
  <si>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</si>
  <si>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</si>
  <si>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</si>
  <si>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</si>
  <si>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</si>
  <si>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</si>
  <si>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</si>
  <si>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</si>
  <si>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</si>
  <si>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</si>
  <si>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</si>
  <si>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</si>
  <si>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</si>
  <si>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</si>
  <si>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</si>
  <si>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</si>
  <si>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</si>
  <si>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</si>
  <si>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</si>
  <si>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</si>
  <si>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</si>
  <si>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</si>
  <si>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</si>
  <si>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Количество клубных формирований</t>
  </si>
  <si>
    <t>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</si>
  <si>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</si>
  <si>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</si>
  <si>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</si>
  <si>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</si>
  <si>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</si>
  <si>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</si>
  <si>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7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</si>
  <si>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</si>
  <si>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</si>
  <si>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5</t>
  </si>
  <si>
    <t>0703</t>
  </si>
  <si>
    <t>Количество посещений удалённо через сеть Интернет</t>
  </si>
  <si>
    <t>16</t>
  </si>
  <si>
    <t>225,9</t>
  </si>
  <si>
    <t>1269,7</t>
  </si>
  <si>
    <t>214</t>
  </si>
  <si>
    <t>35</t>
  </si>
  <si>
    <t>Исполнение муниципального задания по учреждениям культуры муниципального района на 01.04.2024 г.</t>
  </si>
  <si>
    <t>Факт 1 кв. 2023</t>
  </si>
  <si>
    <t>4</t>
  </si>
  <si>
    <t>110</t>
  </si>
  <si>
    <t>70</t>
  </si>
  <si>
    <t>132</t>
  </si>
  <si>
    <t>51</t>
  </si>
  <si>
    <t>84</t>
  </si>
  <si>
    <t>1815</t>
  </si>
  <si>
    <t>9504</t>
  </si>
  <si>
    <t>15427,5</t>
  </si>
  <si>
    <t>5142,5</t>
  </si>
  <si>
    <t>376</t>
  </si>
  <si>
    <t>14</t>
  </si>
  <si>
    <t>30</t>
  </si>
  <si>
    <t>25</t>
  </si>
  <si>
    <t>2</t>
  </si>
  <si>
    <t>23</t>
  </si>
  <si>
    <t>27</t>
  </si>
  <si>
    <t>42</t>
  </si>
  <si>
    <t>251</t>
  </si>
  <si>
    <t>58,74</t>
  </si>
  <si>
    <t>317,43</t>
  </si>
  <si>
    <t>201</t>
  </si>
  <si>
    <t>47,5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</si>
</sst>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Protection="1"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49" fontId="5" fillId="4" borderId="1" xfId="0" applyNumberFormat="1" applyFont="1" applyFill="1" applyBorder="1" applyProtection="1">
      <protection locked="0"/>
    </xf>
    <xf numFmtId="4" fontId="8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 wrapText="1"/>
      <protection locked="0"/>
    </xf>
    <xf numFmtId="2" fontId="8" fillId="2" borderId="1" xfId="0" applyNumberFormat="1" applyFont="1" applyFill="1" applyBorder="1" applyAlignment="1" applyProtection="1">
      <alignment horizontal="center" wrapText="1"/>
      <protection locked="0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9" fontId="8" fillId="5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" fontId="11" fillId="2" borderId="1" xfId="0" applyNumberFormat="1" applyFont="1" applyFill="1" applyBorder="1" applyAlignment="1" applyProtection="1">
      <alignment horizontal="center"/>
      <protection locked="0"/>
    </xf>
    <xf numFmtId="4" fontId="11" fillId="0" borderId="1" xfId="0" applyNumberFormat="1" applyFont="1" applyBorder="1" applyAlignment="1" applyProtection="1">
      <alignment horizontal="center"/>
      <protection locked="0"/>
    </xf>
    <xf numFmtId="9" fontId="4" fillId="4" borderId="1" xfId="1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Protection="1">
      <protection locked="0"/>
    </xf>
    <xf numFmtId="4" fontId="7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1" fillId="5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"/>
  <sheetViews>
    <sheetView showRowColHeaders="0" tabSelected="1" zoomScale="90" zoomScaleNormal="90" zoomScaleSheetLayoutView="90" workbookViewId="0">
      <selection activeCell="H86" sqref="H86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10.7109375" style="14" customWidth="1"/>
    <col min="5" max="5" width="10.5703125" style="35" customWidth="1"/>
    <col min="6" max="6" width="11" style="14" customWidth="1"/>
    <col min="7" max="7" width="10" style="14" customWidth="1"/>
    <col min="8" max="8" width="11.85546875" style="37" customWidth="1"/>
    <col min="9" max="9" width="9.85546875" style="37" customWidth="1"/>
    <col min="10" max="10" width="12.140625" style="29" customWidth="1"/>
    <col min="11" max="11" width="10.140625" style="29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17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" customFormat="1" ht="75.75" customHeight="1" x14ac:dyDescent="0.2">
      <c r="A2" s="118" t="s">
        <v>5</v>
      </c>
      <c r="B2" s="118" t="s">
        <v>6</v>
      </c>
      <c r="C2" s="118" t="s">
        <v>0</v>
      </c>
      <c r="D2" s="118" t="s">
        <v>8</v>
      </c>
      <c r="E2" s="118"/>
      <c r="F2" s="118"/>
      <c r="G2" s="118"/>
      <c r="H2" s="119" t="s">
        <v>2</v>
      </c>
      <c r="I2" s="119"/>
      <c r="J2" s="119"/>
      <c r="K2" s="119"/>
      <c r="L2" s="118" t="s">
        <v>9</v>
      </c>
      <c r="M2" s="118"/>
      <c r="N2" s="118"/>
      <c r="O2" s="118"/>
      <c r="P2" s="118"/>
      <c r="Q2" s="118"/>
    </row>
    <row r="3" spans="1:17" s="2" customFormat="1" ht="103.5" customHeight="1" x14ac:dyDescent="0.2">
      <c r="A3" s="118"/>
      <c r="B3" s="118"/>
      <c r="C3" s="118"/>
      <c r="D3" s="17" t="s">
        <v>24</v>
      </c>
      <c r="E3" s="17" t="s">
        <v>1</v>
      </c>
      <c r="F3" s="66" t="s">
        <v>7</v>
      </c>
      <c r="G3" s="15" t="s">
        <v>85</v>
      </c>
      <c r="H3" s="67" t="s">
        <v>10</v>
      </c>
      <c r="I3" s="67" t="s">
        <v>1</v>
      </c>
      <c r="J3" s="22" t="s">
        <v>7</v>
      </c>
      <c r="K3" s="15" t="s">
        <v>85</v>
      </c>
      <c r="L3" s="66" t="s">
        <v>3</v>
      </c>
      <c r="M3" s="66" t="s">
        <v>13</v>
      </c>
      <c r="N3" s="66" t="s">
        <v>72</v>
      </c>
      <c r="O3" s="66" t="s">
        <v>4</v>
      </c>
      <c r="P3" s="66" t="s">
        <v>7</v>
      </c>
      <c r="Q3" s="15" t="s">
        <v>85</v>
      </c>
    </row>
    <row r="4" spans="1:17" s="2" customFormat="1" ht="23.1" hidden="1" customHeight="1" x14ac:dyDescent="0.2">
      <c r="A4" s="66" t="s">
        <v>55</v>
      </c>
      <c r="B4" s="66"/>
      <c r="C4" s="66"/>
      <c r="D4" s="17"/>
      <c r="E4" s="17"/>
      <c r="F4" s="66"/>
      <c r="G4" s="15"/>
      <c r="H4" s="36">
        <f>H7+H12</f>
        <v>36264.480000000003</v>
      </c>
      <c r="I4" s="36">
        <f>I7+I12</f>
        <v>9784.4279999999999</v>
      </c>
      <c r="J4" s="23">
        <f>I4/H4*100</f>
        <v>26.980748103929791</v>
      </c>
      <c r="K4" s="24">
        <f>K7+K12</f>
        <v>8610.93</v>
      </c>
      <c r="L4" s="66"/>
      <c r="M4" s="66"/>
      <c r="N4" s="66"/>
      <c r="O4" s="66"/>
      <c r="P4" s="66"/>
      <c r="Q4" s="15"/>
    </row>
    <row r="5" spans="1:17" s="2" customFormat="1" ht="25.5" hidden="1" x14ac:dyDescent="0.2">
      <c r="A5" s="73" t="s">
        <v>41</v>
      </c>
      <c r="B5" s="48" t="s">
        <v>14</v>
      </c>
      <c r="C5" s="48"/>
      <c r="D5" s="48"/>
      <c r="E5" s="48"/>
      <c r="F5" s="48"/>
      <c r="G5" s="4"/>
      <c r="H5" s="49"/>
      <c r="I5" s="49"/>
      <c r="J5" s="49"/>
      <c r="K5" s="49"/>
      <c r="L5" s="48"/>
      <c r="M5" s="48"/>
      <c r="N5" s="48"/>
      <c r="O5" s="48"/>
      <c r="P5" s="48"/>
      <c r="Q5" s="48"/>
    </row>
    <row r="6" spans="1:17" s="2" customFormat="1" ht="21.6" hidden="1" customHeight="1" x14ac:dyDescent="0.2">
      <c r="A6" s="21" t="s">
        <v>43</v>
      </c>
      <c r="B6" s="4"/>
      <c r="C6" s="9" t="s">
        <v>48</v>
      </c>
      <c r="D6" s="31">
        <v>205</v>
      </c>
      <c r="E6" s="34">
        <v>208</v>
      </c>
      <c r="F6" s="30">
        <f>E6/D6*100</f>
        <v>101.46341463414635</v>
      </c>
      <c r="G6" s="31" t="s">
        <v>46</v>
      </c>
      <c r="H6" s="28"/>
      <c r="I6" s="28"/>
      <c r="J6" s="26"/>
      <c r="K6" s="27"/>
      <c r="L6" s="8"/>
      <c r="M6" s="3"/>
      <c r="N6" s="6"/>
      <c r="O6" s="6"/>
      <c r="P6" s="30"/>
      <c r="Q6" s="7"/>
    </row>
    <row r="7" spans="1:17" s="2" customFormat="1" hidden="1" x14ac:dyDescent="0.2">
      <c r="A7" s="21" t="s">
        <v>42</v>
      </c>
      <c r="B7" s="4"/>
      <c r="C7" s="3" t="s">
        <v>11</v>
      </c>
      <c r="D7" s="31">
        <f>SUM(D18,D35,D48)</f>
        <v>118748</v>
      </c>
      <c r="E7" s="34">
        <f>SUM(E18,E35,E48)</f>
        <v>38790</v>
      </c>
      <c r="F7" s="30">
        <f>E7/D7*100</f>
        <v>32.665813318961163</v>
      </c>
      <c r="G7" s="3"/>
      <c r="H7" s="28">
        <f>H18+H35+H48</f>
        <v>27007.56</v>
      </c>
      <c r="I7" s="28">
        <f>I18+I35+I48</f>
        <v>7377.6179999999995</v>
      </c>
      <c r="J7" s="26">
        <f>I7/H7*100</f>
        <v>27.316862389642012</v>
      </c>
      <c r="K7" s="27">
        <f>K18+K35+K48</f>
        <v>6299.13</v>
      </c>
      <c r="L7" s="8"/>
      <c r="M7" s="3"/>
      <c r="N7" s="6"/>
      <c r="O7" s="6"/>
      <c r="P7" s="30"/>
      <c r="Q7" s="7"/>
    </row>
    <row r="8" spans="1:17" s="2" customFormat="1" ht="25.5" hidden="1" x14ac:dyDescent="0.2">
      <c r="A8" s="21" t="s">
        <v>43</v>
      </c>
      <c r="B8" s="4"/>
      <c r="C8" s="3" t="s">
        <v>49</v>
      </c>
      <c r="D8" s="31">
        <v>362</v>
      </c>
      <c r="E8" s="34">
        <v>367</v>
      </c>
      <c r="F8" s="30">
        <f>E8/D8*100</f>
        <v>101.38121546961325</v>
      </c>
      <c r="G8" s="31" t="s">
        <v>46</v>
      </c>
      <c r="H8" s="28"/>
      <c r="I8" s="28"/>
      <c r="J8" s="26"/>
      <c r="K8" s="27"/>
      <c r="L8" s="8"/>
      <c r="M8" s="3"/>
      <c r="N8" s="6"/>
      <c r="O8" s="6"/>
      <c r="P8" s="30"/>
      <c r="Q8" s="7"/>
    </row>
    <row r="9" spans="1:17" s="2" customFormat="1" ht="22.5" hidden="1" customHeight="1" x14ac:dyDescent="0.2">
      <c r="A9" s="21" t="s">
        <v>43</v>
      </c>
      <c r="B9" s="4"/>
      <c r="C9" s="9" t="s">
        <v>50</v>
      </c>
      <c r="D9" s="32">
        <v>302</v>
      </c>
      <c r="E9" s="18">
        <v>306</v>
      </c>
      <c r="F9" s="30">
        <f>E9/D9*100</f>
        <v>101.32450331125828</v>
      </c>
      <c r="G9" s="31" t="s">
        <v>46</v>
      </c>
      <c r="H9" s="28"/>
      <c r="I9" s="28"/>
      <c r="J9" s="26"/>
      <c r="K9" s="25"/>
      <c r="L9" s="8"/>
      <c r="M9" s="3"/>
      <c r="N9" s="3"/>
      <c r="O9" s="3"/>
      <c r="P9" s="30"/>
      <c r="Q9" s="31"/>
    </row>
    <row r="10" spans="1:17" s="2" customFormat="1" ht="25.5" hidden="1" x14ac:dyDescent="0.2">
      <c r="A10" s="73" t="s">
        <v>54</v>
      </c>
      <c r="B10" s="48" t="s">
        <v>14</v>
      </c>
      <c r="C10" s="48"/>
      <c r="D10" s="48"/>
      <c r="E10" s="48"/>
      <c r="F10" s="48"/>
      <c r="G10" s="4"/>
      <c r="H10" s="50"/>
      <c r="I10" s="50"/>
      <c r="J10" s="50"/>
      <c r="K10" s="50"/>
      <c r="L10" s="48"/>
      <c r="M10" s="48"/>
      <c r="N10" s="48"/>
      <c r="O10" s="48"/>
      <c r="P10" s="48"/>
      <c r="Q10" s="48"/>
    </row>
    <row r="11" spans="1:17" s="2" customFormat="1" ht="22.5" hidden="1" customHeight="1" x14ac:dyDescent="0.2">
      <c r="A11" s="21" t="s">
        <v>43</v>
      </c>
      <c r="B11" s="4"/>
      <c r="C11" s="9" t="s">
        <v>48</v>
      </c>
      <c r="D11" s="31">
        <v>66</v>
      </c>
      <c r="E11" s="34">
        <v>67</v>
      </c>
      <c r="F11" s="30">
        <f t="shared" ref="F11:F30" si="0">E11/D11*100</f>
        <v>101.51515151515152</v>
      </c>
      <c r="G11" s="31" t="s">
        <v>46</v>
      </c>
      <c r="H11" s="28"/>
      <c r="I11" s="28"/>
      <c r="J11" s="26"/>
      <c r="K11" s="27"/>
      <c r="L11" s="8"/>
      <c r="M11" s="3"/>
      <c r="N11" s="6"/>
      <c r="O11" s="6"/>
      <c r="P11" s="30"/>
      <c r="Q11" s="7"/>
    </row>
    <row r="12" spans="1:17" s="2" customFormat="1" hidden="1" x14ac:dyDescent="0.2">
      <c r="A12" s="21" t="s">
        <v>42</v>
      </c>
      <c r="B12" s="4"/>
      <c r="C12" s="3" t="s">
        <v>11</v>
      </c>
      <c r="D12" s="31">
        <f>SUM(D23,D40)</f>
        <v>16020</v>
      </c>
      <c r="E12" s="34">
        <f>SUM(E23,E40)</f>
        <v>5160</v>
      </c>
      <c r="F12" s="30">
        <f t="shared" si="0"/>
        <v>32.209737827715358</v>
      </c>
      <c r="G12" s="3"/>
      <c r="H12" s="28">
        <f>H23+H40</f>
        <v>9256.92</v>
      </c>
      <c r="I12" s="28">
        <f>I23+I40</f>
        <v>2406.81</v>
      </c>
      <c r="J12" s="26">
        <f>I12/H12*100</f>
        <v>26.000116669475375</v>
      </c>
      <c r="K12" s="27">
        <f>K23+K40</f>
        <v>2311.8000000000002</v>
      </c>
      <c r="L12" s="8"/>
      <c r="M12" s="3"/>
      <c r="N12" s="6"/>
      <c r="O12" s="6"/>
      <c r="P12" s="30"/>
      <c r="Q12" s="7"/>
    </row>
    <row r="13" spans="1:17" s="2" customFormat="1" ht="22.5" hidden="1" customHeight="1" x14ac:dyDescent="0.2">
      <c r="A13" s="21" t="s">
        <v>43</v>
      </c>
      <c r="B13" s="4"/>
      <c r="C13" s="3" t="s">
        <v>49</v>
      </c>
      <c r="D13" s="31">
        <v>240</v>
      </c>
      <c r="E13" s="34">
        <v>247.2</v>
      </c>
      <c r="F13" s="30">
        <f t="shared" si="0"/>
        <v>103</v>
      </c>
      <c r="G13" s="31" t="s">
        <v>46</v>
      </c>
      <c r="H13" s="28"/>
      <c r="I13" s="28"/>
      <c r="J13" s="26"/>
      <c r="K13" s="27"/>
      <c r="L13" s="8"/>
      <c r="M13" s="3"/>
      <c r="N13" s="6"/>
      <c r="O13" s="6"/>
      <c r="P13" s="30"/>
      <c r="Q13" s="7"/>
    </row>
    <row r="14" spans="1:17" s="2" customFormat="1" ht="22.5" hidden="1" customHeight="1" x14ac:dyDescent="0.2">
      <c r="A14" s="21" t="s">
        <v>43</v>
      </c>
      <c r="B14" s="4"/>
      <c r="C14" s="9" t="s">
        <v>50</v>
      </c>
      <c r="D14" s="32">
        <v>200</v>
      </c>
      <c r="E14" s="18">
        <v>206</v>
      </c>
      <c r="F14" s="30">
        <f t="shared" si="0"/>
        <v>103</v>
      </c>
      <c r="G14" s="31" t="s">
        <v>46</v>
      </c>
      <c r="H14" s="28"/>
      <c r="I14" s="28"/>
      <c r="J14" s="26"/>
      <c r="K14" s="25"/>
      <c r="L14" s="8"/>
      <c r="M14" s="3"/>
      <c r="N14" s="3"/>
      <c r="O14" s="3"/>
      <c r="P14" s="30"/>
      <c r="Q14" s="31"/>
    </row>
    <row r="15" spans="1:17" s="2" customFormat="1" ht="19.5" customHeight="1" x14ac:dyDescent="0.2">
      <c r="A15" s="38" t="s">
        <v>15</v>
      </c>
      <c r="B15" s="39"/>
      <c r="C15" s="40"/>
      <c r="D15" s="40"/>
      <c r="E15" s="41"/>
      <c r="F15" s="41"/>
      <c r="G15" s="41"/>
      <c r="H15" s="86">
        <f>H23+H27+H30+H18</f>
        <v>24101.607</v>
      </c>
      <c r="I15" s="86">
        <f>I23+I27+I30+I18</f>
        <v>6881.2439999999997</v>
      </c>
      <c r="J15" s="86">
        <f>I15/H15*100</f>
        <v>28.550975874762209</v>
      </c>
      <c r="K15" s="86">
        <f>K18+K23+K27+K30</f>
        <v>6086.4</v>
      </c>
      <c r="L15" s="61"/>
      <c r="M15" s="44"/>
      <c r="N15" s="44"/>
      <c r="O15" s="44"/>
      <c r="P15" s="46"/>
      <c r="Q15" s="44"/>
    </row>
    <row r="16" spans="1:17" s="2" customFormat="1" ht="25.5" x14ac:dyDescent="0.2">
      <c r="A16" s="73" t="s">
        <v>41</v>
      </c>
      <c r="B16" s="48" t="s">
        <v>14</v>
      </c>
      <c r="C16" s="48"/>
      <c r="D16" s="48"/>
      <c r="E16" s="48"/>
      <c r="F16" s="48"/>
      <c r="G16" s="48"/>
      <c r="H16" s="50"/>
      <c r="I16" s="50"/>
      <c r="J16" s="50"/>
      <c r="K16" s="50"/>
      <c r="L16" s="48"/>
      <c r="M16" s="48"/>
      <c r="N16" s="48"/>
      <c r="O16" s="48"/>
      <c r="P16" s="48"/>
      <c r="Q16" s="48"/>
    </row>
    <row r="17" spans="1:17" s="2" customFormat="1" ht="25.5" x14ac:dyDescent="0.2">
      <c r="A17" s="21" t="s">
        <v>43</v>
      </c>
      <c r="B17" s="4"/>
      <c r="C17" s="9" t="s">
        <v>48</v>
      </c>
      <c r="D17" s="3">
        <v>502</v>
      </c>
      <c r="E17" s="3">
        <f>QUOTIENT(E18,E19)</f>
        <v>598</v>
      </c>
      <c r="F17" s="30">
        <f t="shared" si="0"/>
        <v>119.12350597609563</v>
      </c>
      <c r="G17" s="19">
        <v>352</v>
      </c>
      <c r="H17" s="28"/>
      <c r="I17" s="28"/>
      <c r="J17" s="26"/>
      <c r="K17" s="28"/>
      <c r="L17" s="21" t="s">
        <v>45</v>
      </c>
      <c r="M17" s="3" t="s">
        <v>26</v>
      </c>
      <c r="N17" s="3">
        <v>11.7</v>
      </c>
      <c r="O17" s="3">
        <v>14.6</v>
      </c>
      <c r="P17" s="30">
        <f t="shared" ref="P17:P31" si="1">O17/N17*100</f>
        <v>124.78632478632478</v>
      </c>
      <c r="Q17" s="3">
        <v>0</v>
      </c>
    </row>
    <row r="18" spans="1:17" s="2" customFormat="1" ht="25.5" x14ac:dyDescent="0.2">
      <c r="A18" s="21" t="s">
        <v>42</v>
      </c>
      <c r="B18" s="4"/>
      <c r="C18" s="90" t="s">
        <v>11</v>
      </c>
      <c r="D18" s="31">
        <v>57303</v>
      </c>
      <c r="E18" s="31">
        <v>22281</v>
      </c>
      <c r="F18" s="30">
        <f>E18/D18*100</f>
        <v>38.88278100623004</v>
      </c>
      <c r="G18" s="31">
        <v>13320</v>
      </c>
      <c r="H18" s="91">
        <v>14604.486999999999</v>
      </c>
      <c r="I18" s="91">
        <v>4424.674</v>
      </c>
      <c r="J18" s="92">
        <f>I18/H18*100</f>
        <v>30.296675261513812</v>
      </c>
      <c r="K18" s="91">
        <v>3836.9</v>
      </c>
      <c r="L18" s="21" t="s">
        <v>44</v>
      </c>
      <c r="M18" s="3" t="s">
        <v>26</v>
      </c>
      <c r="N18" s="3">
        <v>17.3</v>
      </c>
      <c r="O18" s="3">
        <v>50.5</v>
      </c>
      <c r="P18" s="30">
        <f t="shared" si="1"/>
        <v>291.90751445086704</v>
      </c>
      <c r="Q18" s="3">
        <v>0</v>
      </c>
    </row>
    <row r="19" spans="1:17" s="2" customFormat="1" ht="38.25" x14ac:dyDescent="0.2">
      <c r="A19" s="21" t="s">
        <v>43</v>
      </c>
      <c r="B19" s="4"/>
      <c r="C19" s="3" t="s">
        <v>49</v>
      </c>
      <c r="D19" s="19">
        <v>114</v>
      </c>
      <c r="E19" s="19">
        <f>PRODUCT(E20,1.2)</f>
        <v>37.199999999999996</v>
      </c>
      <c r="F19" s="30">
        <f t="shared" si="0"/>
        <v>32.631578947368418</v>
      </c>
      <c r="G19" s="19">
        <v>26.4</v>
      </c>
      <c r="H19" s="28"/>
      <c r="I19" s="28"/>
      <c r="J19" s="26"/>
      <c r="K19" s="28"/>
      <c r="L19" s="21" t="s">
        <v>43</v>
      </c>
      <c r="M19" s="3" t="s">
        <v>47</v>
      </c>
      <c r="N19" s="3">
        <v>95</v>
      </c>
      <c r="O19" s="3">
        <v>31</v>
      </c>
      <c r="P19" s="30">
        <f t="shared" si="1"/>
        <v>32.631578947368425</v>
      </c>
      <c r="Q19" s="3">
        <v>22</v>
      </c>
    </row>
    <row r="20" spans="1:17" s="2" customFormat="1" ht="30.75" customHeight="1" x14ac:dyDescent="0.2">
      <c r="A20" s="21" t="s">
        <v>43</v>
      </c>
      <c r="B20" s="4"/>
      <c r="C20" s="9" t="s">
        <v>50</v>
      </c>
      <c r="D20" s="3">
        <v>95</v>
      </c>
      <c r="E20" s="3">
        <v>31</v>
      </c>
      <c r="F20" s="30">
        <f t="shared" si="0"/>
        <v>32.631578947368425</v>
      </c>
      <c r="G20" s="3">
        <v>22</v>
      </c>
      <c r="H20" s="28"/>
      <c r="I20" s="28"/>
      <c r="J20" s="26"/>
      <c r="K20" s="28"/>
      <c r="L20" s="21" t="s">
        <v>42</v>
      </c>
      <c r="M20" s="3" t="s">
        <v>11</v>
      </c>
      <c r="N20" s="31">
        <v>57303</v>
      </c>
      <c r="O20" s="31">
        <v>22281</v>
      </c>
      <c r="P20" s="30">
        <f t="shared" si="1"/>
        <v>38.88278100623004</v>
      </c>
      <c r="Q20" s="31">
        <v>13320</v>
      </c>
    </row>
    <row r="21" spans="1:17" s="2" customFormat="1" ht="22.5" customHeight="1" x14ac:dyDescent="0.2">
      <c r="A21" s="73" t="s">
        <v>54</v>
      </c>
      <c r="B21" s="48" t="s">
        <v>14</v>
      </c>
      <c r="C21" s="48"/>
      <c r="D21" s="58"/>
      <c r="E21" s="58"/>
      <c r="F21" s="48"/>
      <c r="G21" s="48"/>
      <c r="H21" s="50"/>
      <c r="I21" s="50"/>
      <c r="J21" s="50"/>
      <c r="K21" s="50"/>
      <c r="L21" s="48"/>
      <c r="M21" s="48"/>
      <c r="N21" s="48"/>
      <c r="O21" s="48"/>
      <c r="P21" s="48"/>
      <c r="Q21" s="48"/>
    </row>
    <row r="22" spans="1:17" s="2" customFormat="1" ht="25.5" x14ac:dyDescent="0.2">
      <c r="A22" s="21" t="s">
        <v>43</v>
      </c>
      <c r="B22" s="4"/>
      <c r="C22" s="9" t="s">
        <v>48</v>
      </c>
      <c r="D22" s="19">
        <v>85.7</v>
      </c>
      <c r="E22" s="19">
        <f>QUOTIENT(E23,E24)</f>
        <v>90</v>
      </c>
      <c r="F22" s="30">
        <f t="shared" si="0"/>
        <v>105.01750291715285</v>
      </c>
      <c r="G22" s="19">
        <v>90</v>
      </c>
      <c r="H22" s="28"/>
      <c r="I22" s="28"/>
      <c r="J22" s="26"/>
      <c r="K22" s="28"/>
      <c r="L22" s="21" t="s">
        <v>45</v>
      </c>
      <c r="M22" s="3" t="s">
        <v>26</v>
      </c>
      <c r="N22" s="3">
        <v>0</v>
      </c>
      <c r="O22" s="3">
        <v>0</v>
      </c>
      <c r="P22" s="30">
        <v>0</v>
      </c>
      <c r="Q22" s="3">
        <v>0</v>
      </c>
    </row>
    <row r="23" spans="1:17" s="2" customFormat="1" ht="25.5" x14ac:dyDescent="0.2">
      <c r="A23" s="21" t="s">
        <v>42</v>
      </c>
      <c r="B23" s="4"/>
      <c r="C23" s="90" t="s">
        <v>11</v>
      </c>
      <c r="D23" s="31">
        <v>11720</v>
      </c>
      <c r="E23" s="31">
        <v>4025</v>
      </c>
      <c r="F23" s="30">
        <f t="shared" si="0"/>
        <v>34.343003412969281</v>
      </c>
      <c r="G23" s="31">
        <v>4016</v>
      </c>
      <c r="H23" s="91">
        <v>8001.52</v>
      </c>
      <c r="I23" s="91">
        <v>2080.4</v>
      </c>
      <c r="J23" s="92">
        <f>I23/H23*100</f>
        <v>26.000059988602164</v>
      </c>
      <c r="K23" s="91">
        <v>2001</v>
      </c>
      <c r="L23" s="21" t="s">
        <v>44</v>
      </c>
      <c r="M23" s="3" t="s">
        <v>26</v>
      </c>
      <c r="N23" s="3">
        <v>0</v>
      </c>
      <c r="O23" s="3">
        <v>0</v>
      </c>
      <c r="P23" s="30">
        <v>0</v>
      </c>
      <c r="Q23" s="3">
        <v>0</v>
      </c>
    </row>
    <row r="24" spans="1:17" s="2" customFormat="1" ht="38.25" x14ac:dyDescent="0.2">
      <c r="A24" s="21" t="s">
        <v>43</v>
      </c>
      <c r="B24" s="4"/>
      <c r="C24" s="3" t="s">
        <v>49</v>
      </c>
      <c r="D24" s="19">
        <f>PRODUCT(D25,1.2)</f>
        <v>136.79999999999998</v>
      </c>
      <c r="E24" s="19">
        <f>PRODUCT(E25,1.2)</f>
        <v>44.4</v>
      </c>
      <c r="F24" s="30">
        <f t="shared" si="0"/>
        <v>32.456140350877192</v>
      </c>
      <c r="G24" s="19">
        <v>44.4</v>
      </c>
      <c r="H24" s="28"/>
      <c r="I24" s="28"/>
      <c r="J24" s="26"/>
      <c r="K24" s="28"/>
      <c r="L24" s="21" t="s">
        <v>43</v>
      </c>
      <c r="M24" s="3" t="s">
        <v>47</v>
      </c>
      <c r="N24" s="3">
        <v>114</v>
      </c>
      <c r="O24" s="3">
        <v>37</v>
      </c>
      <c r="P24" s="30">
        <f t="shared" si="1"/>
        <v>32.456140350877192</v>
      </c>
      <c r="Q24" s="3">
        <v>37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114</v>
      </c>
      <c r="E25" s="3">
        <v>37</v>
      </c>
      <c r="F25" s="30">
        <f t="shared" si="0"/>
        <v>32.456140350877192</v>
      </c>
      <c r="G25" s="3">
        <v>37</v>
      </c>
      <c r="H25" s="28"/>
      <c r="I25" s="28"/>
      <c r="J25" s="25"/>
      <c r="K25" s="28"/>
      <c r="L25" s="21" t="s">
        <v>42</v>
      </c>
      <c r="M25" s="3" t="s">
        <v>11</v>
      </c>
      <c r="N25" s="31">
        <v>11720</v>
      </c>
      <c r="O25" s="31">
        <v>4025</v>
      </c>
      <c r="P25" s="30">
        <f t="shared" si="1"/>
        <v>34.343003412969281</v>
      </c>
      <c r="Q25" s="31">
        <v>4016</v>
      </c>
    </row>
    <row r="26" spans="1:17" s="2" customFormat="1" ht="48" customHeight="1" x14ac:dyDescent="0.2">
      <c r="A26" s="73" t="s">
        <v>70</v>
      </c>
      <c r="B26" s="48"/>
      <c r="C26" s="48"/>
      <c r="D26" s="48"/>
      <c r="E26" s="48"/>
      <c r="F26" s="48"/>
      <c r="G26" s="48"/>
      <c r="H26" s="50"/>
      <c r="I26" s="50"/>
      <c r="J26" s="50"/>
      <c r="K26" s="50"/>
      <c r="L26" s="48"/>
      <c r="M26" s="48"/>
      <c r="N26" s="48"/>
      <c r="O26" s="48"/>
      <c r="P26" s="48"/>
      <c r="Q26" s="48"/>
    </row>
    <row r="27" spans="1:17" s="2" customFormat="1" ht="63.75" customHeight="1" x14ac:dyDescent="0.2">
      <c r="A27" s="10" t="s">
        <v>65</v>
      </c>
      <c r="B27" s="3"/>
      <c r="C27" s="90" t="s">
        <v>12</v>
      </c>
      <c r="D27" s="4" t="s">
        <v>79</v>
      </c>
      <c r="E27" s="4" t="s">
        <v>79</v>
      </c>
      <c r="F27" s="30">
        <f t="shared" si="0"/>
        <v>100</v>
      </c>
      <c r="G27" s="4" t="s">
        <v>79</v>
      </c>
      <c r="H27" s="93" t="s">
        <v>81</v>
      </c>
      <c r="I27" s="93" t="s">
        <v>106</v>
      </c>
      <c r="J27" s="94">
        <f>I27/H27*100</f>
        <v>25.000393793809561</v>
      </c>
      <c r="K27" s="93" t="s">
        <v>107</v>
      </c>
      <c r="L27" s="21" t="s">
        <v>74</v>
      </c>
      <c r="M27" s="3" t="s">
        <v>26</v>
      </c>
      <c r="N27" s="31">
        <v>50</v>
      </c>
      <c r="O27" s="31">
        <v>50</v>
      </c>
      <c r="P27" s="30">
        <f t="shared" si="1"/>
        <v>100</v>
      </c>
      <c r="Q27" s="31">
        <v>50</v>
      </c>
    </row>
    <row r="28" spans="1:17" s="2" customFormat="1" ht="64.5" customHeight="1" x14ac:dyDescent="0.2">
      <c r="A28" s="74"/>
      <c r="B28" s="74"/>
      <c r="C28" s="74"/>
      <c r="D28" s="4"/>
      <c r="E28" s="4"/>
      <c r="F28" s="30"/>
      <c r="G28" s="4"/>
      <c r="H28" s="4"/>
      <c r="I28" s="4"/>
      <c r="J28" s="4"/>
      <c r="K28" s="4"/>
      <c r="L28" s="21" t="s">
        <v>75</v>
      </c>
      <c r="M28" s="3" t="s">
        <v>26</v>
      </c>
      <c r="N28" s="31">
        <v>50</v>
      </c>
      <c r="O28" s="31">
        <v>50</v>
      </c>
      <c r="P28" s="30">
        <f t="shared" si="1"/>
        <v>100</v>
      </c>
      <c r="Q28" s="31">
        <v>50</v>
      </c>
    </row>
    <row r="29" spans="1:17" s="2" customFormat="1" ht="51.75" customHeight="1" x14ac:dyDescent="0.2">
      <c r="A29" s="73" t="s">
        <v>71</v>
      </c>
      <c r="B29" s="48"/>
      <c r="C29" s="51"/>
      <c r="D29" s="52"/>
      <c r="E29" s="53"/>
      <c r="F29" s="53"/>
      <c r="G29" s="53"/>
      <c r="H29" s="54"/>
      <c r="I29" s="54"/>
      <c r="J29" s="54"/>
      <c r="K29" s="54"/>
      <c r="L29" s="76"/>
      <c r="M29" s="54"/>
      <c r="N29" s="54"/>
      <c r="O29" s="54"/>
      <c r="P29" s="54"/>
      <c r="Q29" s="54"/>
    </row>
    <row r="30" spans="1:17" s="2" customFormat="1" ht="69" customHeight="1" x14ac:dyDescent="0.2">
      <c r="A30" s="10" t="s">
        <v>65</v>
      </c>
      <c r="B30" s="3"/>
      <c r="C30" s="3" t="s">
        <v>12</v>
      </c>
      <c r="D30" s="4" t="s">
        <v>86</v>
      </c>
      <c r="E30" s="4" t="s">
        <v>86</v>
      </c>
      <c r="F30" s="30">
        <f t="shared" si="0"/>
        <v>100</v>
      </c>
      <c r="G30" s="4" t="s">
        <v>76</v>
      </c>
      <c r="H30" s="93" t="s">
        <v>80</v>
      </c>
      <c r="I30" s="93" t="s">
        <v>105</v>
      </c>
      <c r="J30" s="94">
        <f>I30/H30*100</f>
        <v>26.002656042496682</v>
      </c>
      <c r="K30" s="93" t="s">
        <v>108</v>
      </c>
      <c r="L30" s="21" t="s">
        <v>74</v>
      </c>
      <c r="M30" s="3" t="s">
        <v>26</v>
      </c>
      <c r="N30" s="31">
        <v>20</v>
      </c>
      <c r="O30" s="31">
        <v>20</v>
      </c>
      <c r="P30" s="30">
        <f t="shared" si="1"/>
        <v>100</v>
      </c>
      <c r="Q30" s="31">
        <v>20</v>
      </c>
    </row>
    <row r="31" spans="1:17" s="2" customFormat="1" ht="62.25" customHeight="1" x14ac:dyDescent="0.2">
      <c r="A31" s="74"/>
      <c r="B31" s="74"/>
      <c r="C31" s="74"/>
      <c r="D31" s="4"/>
      <c r="E31" s="4"/>
      <c r="F31" s="4"/>
      <c r="G31" s="4"/>
      <c r="H31" s="4"/>
      <c r="I31" s="4"/>
      <c r="J31" s="4"/>
      <c r="K31" s="4"/>
      <c r="L31" s="21" t="s">
        <v>75</v>
      </c>
      <c r="M31" s="3" t="s">
        <v>26</v>
      </c>
      <c r="N31" s="31">
        <v>80</v>
      </c>
      <c r="O31" s="31">
        <v>80</v>
      </c>
      <c r="P31" s="30">
        <f t="shared" si="1"/>
        <v>100</v>
      </c>
      <c r="Q31" s="31">
        <v>80</v>
      </c>
    </row>
    <row r="32" spans="1:17" s="2" customFormat="1" ht="24" customHeight="1" x14ac:dyDescent="0.2">
      <c r="A32" s="42" t="s">
        <v>21</v>
      </c>
      <c r="B32" s="43"/>
      <c r="C32" s="44"/>
      <c r="D32" s="44"/>
      <c r="E32" s="44"/>
      <c r="F32" s="44"/>
      <c r="G32" s="44"/>
      <c r="H32" s="80">
        <f>H35+H40+H44</f>
        <v>12284.731</v>
      </c>
      <c r="I32" s="80">
        <f>I35+I40+I44</f>
        <v>3184.3969999999999</v>
      </c>
      <c r="J32" s="80">
        <f>I32/H32*100</f>
        <v>25.921585096165312</v>
      </c>
      <c r="K32" s="80">
        <f>K35+K40+K44</f>
        <v>2662.7000000000003</v>
      </c>
      <c r="L32" s="61"/>
      <c r="M32" s="44"/>
      <c r="N32" s="44"/>
      <c r="O32" s="44"/>
      <c r="P32" s="46"/>
      <c r="Q32" s="44"/>
    </row>
    <row r="33" spans="1:17" s="2" customFormat="1" ht="25.5" x14ac:dyDescent="0.2">
      <c r="A33" s="73" t="s">
        <v>41</v>
      </c>
      <c r="B33" s="48" t="s">
        <v>14</v>
      </c>
      <c r="C33" s="48"/>
      <c r="D33" s="48"/>
      <c r="E33" s="48"/>
      <c r="F33" s="48"/>
      <c r="G33" s="48"/>
      <c r="H33" s="50"/>
      <c r="I33" s="50"/>
      <c r="J33" s="50"/>
      <c r="K33" s="50"/>
      <c r="L33" s="48"/>
      <c r="M33" s="48"/>
      <c r="N33" s="48"/>
      <c r="O33" s="48"/>
      <c r="P33" s="48"/>
      <c r="Q33" s="48"/>
    </row>
    <row r="34" spans="1:17" s="2" customFormat="1" ht="35.25" customHeight="1" x14ac:dyDescent="0.2">
      <c r="A34" s="21" t="s">
        <v>43</v>
      </c>
      <c r="B34" s="4"/>
      <c r="C34" s="9" t="s">
        <v>48</v>
      </c>
      <c r="D34" s="4" t="s">
        <v>82</v>
      </c>
      <c r="E34" s="33" t="s">
        <v>104</v>
      </c>
      <c r="F34" s="30">
        <f>E34/D34*100</f>
        <v>117.28971962616824</v>
      </c>
      <c r="G34" s="33" t="s">
        <v>96</v>
      </c>
      <c r="H34" s="28"/>
      <c r="I34" s="28"/>
      <c r="J34" s="25"/>
      <c r="K34" s="28"/>
      <c r="L34" s="21" t="s">
        <v>45</v>
      </c>
      <c r="M34" s="3" t="s">
        <v>26</v>
      </c>
      <c r="N34" s="4" t="s">
        <v>66</v>
      </c>
      <c r="O34" s="4" t="s">
        <v>66</v>
      </c>
      <c r="P34" s="30">
        <v>0</v>
      </c>
      <c r="Q34" s="4" t="s">
        <v>66</v>
      </c>
    </row>
    <row r="35" spans="1:17" s="2" customFormat="1" ht="34.5" customHeight="1" x14ac:dyDescent="0.2">
      <c r="A35" s="21" t="s">
        <v>42</v>
      </c>
      <c r="B35" s="4"/>
      <c r="C35" s="3" t="s">
        <v>11</v>
      </c>
      <c r="D35" s="32">
        <v>28300</v>
      </c>
      <c r="E35" s="32">
        <v>6790</v>
      </c>
      <c r="F35" s="30">
        <f>E35/D35*100</f>
        <v>23.992932862190813</v>
      </c>
      <c r="G35" s="32">
        <v>6387</v>
      </c>
      <c r="H35" s="91">
        <v>8375.2309999999998</v>
      </c>
      <c r="I35" s="91">
        <v>2194.4569999999999</v>
      </c>
      <c r="J35" s="92">
        <f>I35/H35*100</f>
        <v>26.201748942805281</v>
      </c>
      <c r="K35" s="91">
        <v>1836.9</v>
      </c>
      <c r="L35" s="21" t="s">
        <v>44</v>
      </c>
      <c r="M35" s="3" t="s">
        <v>26</v>
      </c>
      <c r="N35" s="4" t="s">
        <v>73</v>
      </c>
      <c r="O35" s="4" t="s">
        <v>100</v>
      </c>
      <c r="P35" s="30">
        <f t="shared" ref="P35" si="2">O35/N35*100</f>
        <v>28.571428571428569</v>
      </c>
      <c r="Q35" s="4" t="s">
        <v>66</v>
      </c>
    </row>
    <row r="36" spans="1:17" s="2" customFormat="1" ht="35.25" customHeight="1" x14ac:dyDescent="0.2">
      <c r="A36" s="21" t="s">
        <v>43</v>
      </c>
      <c r="B36" s="4"/>
      <c r="C36" s="3" t="s">
        <v>49</v>
      </c>
      <c r="D36" s="4" t="s">
        <v>89</v>
      </c>
      <c r="E36" s="19">
        <v>27</v>
      </c>
      <c r="F36" s="30">
        <f>E36/D36*100</f>
        <v>20.454545454545457</v>
      </c>
      <c r="G36" s="19">
        <v>17</v>
      </c>
      <c r="H36" s="28"/>
      <c r="I36" s="28"/>
      <c r="J36" s="26"/>
      <c r="K36" s="28"/>
      <c r="L36" s="21" t="s">
        <v>43</v>
      </c>
      <c r="M36" s="3" t="s">
        <v>47</v>
      </c>
      <c r="N36" s="4" t="s">
        <v>87</v>
      </c>
      <c r="O36" s="4" t="s">
        <v>101</v>
      </c>
      <c r="P36" s="30">
        <f>O36/N36*100</f>
        <v>20.909090909090907</v>
      </c>
      <c r="Q36" s="4" t="s">
        <v>97</v>
      </c>
    </row>
    <row r="37" spans="1:17" s="2" customFormat="1" ht="26.25" customHeight="1" x14ac:dyDescent="0.2">
      <c r="A37" s="21" t="s">
        <v>43</v>
      </c>
      <c r="B37" s="4"/>
      <c r="C37" s="9" t="s">
        <v>50</v>
      </c>
      <c r="D37" s="4" t="s">
        <v>87</v>
      </c>
      <c r="E37" s="4" t="s">
        <v>101</v>
      </c>
      <c r="F37" s="30">
        <f>E37/D37*100</f>
        <v>20.909090909090907</v>
      </c>
      <c r="G37" s="4" t="s">
        <v>97</v>
      </c>
      <c r="H37" s="28"/>
      <c r="I37" s="28"/>
      <c r="J37" s="26"/>
      <c r="K37" s="28"/>
      <c r="L37" s="21" t="s">
        <v>42</v>
      </c>
      <c r="M37" s="3" t="s">
        <v>11</v>
      </c>
      <c r="N37" s="32">
        <v>28300</v>
      </c>
      <c r="O37" s="32">
        <v>6790</v>
      </c>
      <c r="P37" s="30">
        <f>O37/N37*100</f>
        <v>23.992932862190813</v>
      </c>
      <c r="Q37" s="32">
        <v>6387</v>
      </c>
    </row>
    <row r="38" spans="1:17" s="2" customFormat="1" ht="25.5" x14ac:dyDescent="0.2">
      <c r="A38" s="73" t="s">
        <v>54</v>
      </c>
      <c r="B38" s="48" t="s">
        <v>14</v>
      </c>
      <c r="C38" s="48"/>
      <c r="D38" s="48"/>
      <c r="E38" s="48"/>
      <c r="F38" s="48"/>
      <c r="G38" s="48"/>
      <c r="H38" s="50"/>
      <c r="I38" s="50"/>
      <c r="J38" s="50"/>
      <c r="K38" s="50"/>
      <c r="L38" s="48"/>
      <c r="M38" s="48"/>
      <c r="N38" s="48"/>
      <c r="O38" s="48"/>
      <c r="P38" s="48"/>
      <c r="Q38" s="48"/>
    </row>
    <row r="39" spans="1:17" s="2" customFormat="1" ht="38.25" customHeight="1" x14ac:dyDescent="0.2">
      <c r="A39" s="21" t="s">
        <v>43</v>
      </c>
      <c r="B39" s="4"/>
      <c r="C39" s="9" t="s">
        <v>48</v>
      </c>
      <c r="D39" s="4" t="s">
        <v>90</v>
      </c>
      <c r="E39" s="33" t="s">
        <v>103</v>
      </c>
      <c r="F39" s="30">
        <f>E39/D39*100</f>
        <v>82.35294117647058</v>
      </c>
      <c r="G39" s="33" t="s">
        <v>83</v>
      </c>
      <c r="H39" s="28"/>
      <c r="I39" s="28"/>
      <c r="J39" s="26"/>
      <c r="K39" s="28"/>
      <c r="L39" s="21" t="s">
        <v>45</v>
      </c>
      <c r="M39" s="3" t="s">
        <v>26</v>
      </c>
      <c r="N39" s="4" t="s">
        <v>66</v>
      </c>
      <c r="O39" s="4" t="s">
        <v>66</v>
      </c>
      <c r="P39" s="30">
        <v>0</v>
      </c>
      <c r="Q39" s="4" t="s">
        <v>66</v>
      </c>
    </row>
    <row r="40" spans="1:17" s="2" customFormat="1" ht="30" customHeight="1" x14ac:dyDescent="0.2">
      <c r="A40" s="21" t="s">
        <v>42</v>
      </c>
      <c r="B40" s="4"/>
      <c r="C40" s="3" t="s">
        <v>11</v>
      </c>
      <c r="D40" s="32">
        <v>4300</v>
      </c>
      <c r="E40" s="32">
        <v>1135</v>
      </c>
      <c r="F40" s="30">
        <f>E40/D40*100</f>
        <v>26.395348837209305</v>
      </c>
      <c r="G40" s="32">
        <v>1057</v>
      </c>
      <c r="H40" s="91">
        <v>1255.4000000000001</v>
      </c>
      <c r="I40" s="91">
        <v>326.41000000000003</v>
      </c>
      <c r="J40" s="92">
        <f>I40/H40*100</f>
        <v>26.00047793531942</v>
      </c>
      <c r="K40" s="91">
        <v>310.8</v>
      </c>
      <c r="L40" s="21" t="s">
        <v>44</v>
      </c>
      <c r="M40" s="3" t="s">
        <v>26</v>
      </c>
      <c r="N40" s="4" t="s">
        <v>66</v>
      </c>
      <c r="O40" s="4" t="s">
        <v>66</v>
      </c>
      <c r="P40" s="30">
        <v>0</v>
      </c>
      <c r="Q40" s="4" t="s">
        <v>66</v>
      </c>
    </row>
    <row r="41" spans="1:17" s="2" customFormat="1" ht="38.25" customHeight="1" x14ac:dyDescent="0.2">
      <c r="A41" s="21" t="s">
        <v>43</v>
      </c>
      <c r="B41" s="4"/>
      <c r="C41" s="3" t="s">
        <v>49</v>
      </c>
      <c r="D41" s="4" t="s">
        <v>91</v>
      </c>
      <c r="E41" s="33" t="s">
        <v>102</v>
      </c>
      <c r="F41" s="30">
        <f>E41/D41*100</f>
        <v>32.142857142857146</v>
      </c>
      <c r="G41" s="33" t="s">
        <v>98</v>
      </c>
      <c r="H41" s="28"/>
      <c r="I41" s="28"/>
      <c r="J41" s="26"/>
      <c r="K41" s="28"/>
      <c r="L41" s="21" t="s">
        <v>43</v>
      </c>
      <c r="M41" s="3" t="s">
        <v>47</v>
      </c>
      <c r="N41" s="4" t="s">
        <v>88</v>
      </c>
      <c r="O41" s="4" t="s">
        <v>101</v>
      </c>
      <c r="P41" s="30">
        <f t="shared" ref="P41:P66" si="3">O41/N41*100</f>
        <v>32.857142857142854</v>
      </c>
      <c r="Q41" s="4" t="s">
        <v>99</v>
      </c>
    </row>
    <row r="42" spans="1:17" s="2" customFormat="1" ht="30" customHeight="1" x14ac:dyDescent="0.2">
      <c r="A42" s="21" t="s">
        <v>43</v>
      </c>
      <c r="B42" s="4"/>
      <c r="C42" s="9" t="s">
        <v>50</v>
      </c>
      <c r="D42" s="4" t="s">
        <v>88</v>
      </c>
      <c r="E42" s="33" t="s">
        <v>101</v>
      </c>
      <c r="F42" s="30">
        <f>E42/D42*100</f>
        <v>32.857142857142854</v>
      </c>
      <c r="G42" s="33" t="s">
        <v>99</v>
      </c>
      <c r="H42" s="28"/>
      <c r="I42" s="28"/>
      <c r="J42" s="26"/>
      <c r="K42" s="28"/>
      <c r="L42" s="21" t="s">
        <v>42</v>
      </c>
      <c r="M42" s="3" t="s">
        <v>11</v>
      </c>
      <c r="N42" s="32">
        <v>4300</v>
      </c>
      <c r="O42" s="32">
        <v>1135</v>
      </c>
      <c r="P42" s="30">
        <f t="shared" si="3"/>
        <v>26.395348837209305</v>
      </c>
      <c r="Q42" s="32">
        <v>1057</v>
      </c>
    </row>
    <row r="43" spans="1:17" s="2" customFormat="1" ht="20.25" customHeight="1" x14ac:dyDescent="0.2">
      <c r="A43" s="56" t="s">
        <v>36</v>
      </c>
      <c r="B43" s="48"/>
      <c r="C43" s="48"/>
      <c r="D43" s="48"/>
      <c r="E43" s="48"/>
      <c r="F43" s="48"/>
      <c r="G43" s="48"/>
      <c r="H43" s="50"/>
      <c r="I43" s="50"/>
      <c r="J43" s="50"/>
      <c r="K43" s="50"/>
      <c r="L43" s="48"/>
      <c r="M43" s="48"/>
      <c r="N43" s="48"/>
      <c r="O43" s="48"/>
      <c r="P43" s="48"/>
      <c r="Q43" s="48"/>
    </row>
    <row r="44" spans="1:17" s="2" customFormat="1" ht="35.25" customHeight="1" x14ac:dyDescent="0.2">
      <c r="A44" s="21" t="s">
        <v>23</v>
      </c>
      <c r="B44" s="12"/>
      <c r="C44" s="9" t="s">
        <v>11</v>
      </c>
      <c r="D44" s="32">
        <v>12000</v>
      </c>
      <c r="E44" s="32">
        <v>5225</v>
      </c>
      <c r="F44" s="30">
        <f>E44/D44*100</f>
        <v>43.541666666666664</v>
      </c>
      <c r="G44" s="32">
        <v>5942</v>
      </c>
      <c r="H44" s="95">
        <v>2654.1</v>
      </c>
      <c r="I44" s="95">
        <v>663.53</v>
      </c>
      <c r="J44" s="92">
        <f>I44/H44*100</f>
        <v>25.000188387777399</v>
      </c>
      <c r="K44" s="95">
        <v>515</v>
      </c>
      <c r="L44" s="16" t="s">
        <v>51</v>
      </c>
      <c r="M44" s="3" t="s">
        <v>26</v>
      </c>
      <c r="N44" s="3">
        <v>0.06</v>
      </c>
      <c r="O44" s="3">
        <v>0.06</v>
      </c>
      <c r="P44" s="30">
        <f t="shared" si="3"/>
        <v>100</v>
      </c>
      <c r="Q44" s="3">
        <v>0.06</v>
      </c>
    </row>
    <row r="45" spans="1:17" s="2" customFormat="1" ht="19.5" customHeight="1" x14ac:dyDescent="0.2">
      <c r="A45" s="45" t="s">
        <v>20</v>
      </c>
      <c r="B45" s="43"/>
      <c r="C45" s="83"/>
      <c r="D45" s="79"/>
      <c r="E45" s="79"/>
      <c r="F45" s="79"/>
      <c r="G45" s="44"/>
      <c r="H45" s="81">
        <f>H48</f>
        <v>4027.8420000000001</v>
      </c>
      <c r="I45" s="81">
        <f>I48</f>
        <v>758.48699999999997</v>
      </c>
      <c r="J45" s="81">
        <f>I45/H45*100</f>
        <v>18.831101120649716</v>
      </c>
      <c r="K45" s="80">
        <f>K48</f>
        <v>625.33000000000004</v>
      </c>
      <c r="L45" s="61"/>
      <c r="M45" s="44"/>
      <c r="N45" s="44"/>
      <c r="O45" s="44"/>
      <c r="P45" s="46"/>
      <c r="Q45" s="44"/>
    </row>
    <row r="46" spans="1:17" s="2" customFormat="1" ht="25.5" x14ac:dyDescent="0.2">
      <c r="A46" s="73" t="s">
        <v>41</v>
      </c>
      <c r="B46" s="48" t="s">
        <v>14</v>
      </c>
      <c r="C46" s="48"/>
      <c r="D46" s="48"/>
      <c r="E46" s="48"/>
      <c r="F46" s="48"/>
      <c r="G46" s="48"/>
      <c r="H46" s="50"/>
      <c r="I46" s="50"/>
      <c r="J46" s="50"/>
      <c r="K46" s="50"/>
      <c r="L46" s="48"/>
      <c r="M46" s="48"/>
      <c r="N46" s="48"/>
      <c r="O46" s="48"/>
      <c r="P46" s="48"/>
      <c r="Q46" s="48"/>
    </row>
    <row r="47" spans="1:17" s="2" customFormat="1" ht="25.5" x14ac:dyDescent="0.2">
      <c r="A47" s="21" t="s">
        <v>43</v>
      </c>
      <c r="B47" s="4"/>
      <c r="C47" s="9" t="s">
        <v>48</v>
      </c>
      <c r="D47" s="3">
        <v>345.3</v>
      </c>
      <c r="E47" s="19">
        <v>476.4</v>
      </c>
      <c r="F47" s="30">
        <f>E47/D47*100</f>
        <v>137.96698523023457</v>
      </c>
      <c r="G47" s="19">
        <v>362.3</v>
      </c>
      <c r="H47" s="28"/>
      <c r="I47" s="28"/>
      <c r="J47" s="26"/>
      <c r="K47" s="28"/>
      <c r="L47" s="21" t="s">
        <v>45</v>
      </c>
      <c r="M47" s="3" t="s">
        <v>26</v>
      </c>
      <c r="N47" s="3">
        <v>33</v>
      </c>
      <c r="O47" s="3">
        <v>13.3</v>
      </c>
      <c r="P47" s="30">
        <f t="shared" si="3"/>
        <v>40.303030303030305</v>
      </c>
      <c r="Q47" s="3">
        <v>0</v>
      </c>
    </row>
    <row r="48" spans="1:17" s="2" customFormat="1" ht="25.5" x14ac:dyDescent="0.2">
      <c r="A48" s="21" t="s">
        <v>42</v>
      </c>
      <c r="B48" s="4"/>
      <c r="C48" s="3" t="s">
        <v>11</v>
      </c>
      <c r="D48" s="31">
        <v>33145</v>
      </c>
      <c r="E48" s="31">
        <v>9719</v>
      </c>
      <c r="F48" s="30">
        <f>E48/D48*100</f>
        <v>29.32267310303213</v>
      </c>
      <c r="G48" s="31">
        <v>6523</v>
      </c>
      <c r="H48" s="91">
        <v>4027.8420000000001</v>
      </c>
      <c r="I48" s="91">
        <v>758.48699999999997</v>
      </c>
      <c r="J48" s="92">
        <f>I48/H48*100</f>
        <v>18.831101120649716</v>
      </c>
      <c r="K48" s="28">
        <v>625.33000000000004</v>
      </c>
      <c r="L48" s="21" t="s">
        <v>44</v>
      </c>
      <c r="M48" s="3" t="s">
        <v>26</v>
      </c>
      <c r="N48" s="3">
        <v>17</v>
      </c>
      <c r="O48" s="3">
        <v>48.9</v>
      </c>
      <c r="P48" s="30">
        <f t="shared" si="3"/>
        <v>287.64705882352939</v>
      </c>
      <c r="Q48" s="3">
        <v>0</v>
      </c>
    </row>
    <row r="49" spans="1:17" s="2" customFormat="1" ht="36" customHeight="1" x14ac:dyDescent="0.2">
      <c r="A49" s="21" t="s">
        <v>43</v>
      </c>
      <c r="B49" s="4"/>
      <c r="C49" s="3" t="s">
        <v>49</v>
      </c>
      <c r="D49" s="3">
        <v>96</v>
      </c>
      <c r="E49" s="19">
        <v>20.399999999999999</v>
      </c>
      <c r="F49" s="30">
        <f>E49/D49*100</f>
        <v>21.25</v>
      </c>
      <c r="G49" s="19">
        <v>18</v>
      </c>
      <c r="H49" s="28"/>
      <c r="I49" s="28"/>
      <c r="J49" s="26"/>
      <c r="K49" s="28"/>
      <c r="L49" s="21" t="s">
        <v>43</v>
      </c>
      <c r="M49" s="3" t="s">
        <v>47</v>
      </c>
      <c r="N49" s="3">
        <v>80</v>
      </c>
      <c r="O49" s="3">
        <v>17</v>
      </c>
      <c r="P49" s="30">
        <f t="shared" si="3"/>
        <v>21.25</v>
      </c>
      <c r="Q49" s="3">
        <v>15</v>
      </c>
    </row>
    <row r="50" spans="1:17" s="2" customFormat="1" ht="32.25" customHeight="1" x14ac:dyDescent="0.2">
      <c r="A50" s="21" t="s">
        <v>43</v>
      </c>
      <c r="B50" s="4"/>
      <c r="C50" s="9" t="s">
        <v>50</v>
      </c>
      <c r="D50" s="32">
        <v>80</v>
      </c>
      <c r="E50" s="18">
        <v>17</v>
      </c>
      <c r="F50" s="30">
        <f>E50/D50*100</f>
        <v>21.25</v>
      </c>
      <c r="G50" s="18">
        <v>15</v>
      </c>
      <c r="H50" s="28"/>
      <c r="I50" s="28"/>
      <c r="J50" s="26"/>
      <c r="K50" s="28"/>
      <c r="L50" s="8" t="s">
        <v>42</v>
      </c>
      <c r="M50" s="3" t="s">
        <v>11</v>
      </c>
      <c r="N50" s="31">
        <v>33145</v>
      </c>
      <c r="O50" s="31">
        <v>9719</v>
      </c>
      <c r="P50" s="30">
        <f t="shared" si="3"/>
        <v>29.32267310303213</v>
      </c>
      <c r="Q50" s="31">
        <v>6523</v>
      </c>
    </row>
    <row r="51" spans="1:17" s="2" customFormat="1" ht="28.5" customHeight="1" x14ac:dyDescent="0.2">
      <c r="A51" s="62" t="s">
        <v>25</v>
      </c>
      <c r="B51" s="62"/>
      <c r="C51" s="62"/>
      <c r="D51" s="109"/>
      <c r="E51" s="109"/>
      <c r="F51" s="62"/>
      <c r="G51" s="62"/>
      <c r="H51" s="88">
        <f>H53+H54+H55+H56+H57+H58+H59+H60+H61+H62+H63+H65+H66</f>
        <v>16849.672999999995</v>
      </c>
      <c r="I51" s="88">
        <f>I53+I54+I55+I56+I57+I58+I59+I60+I61+I62+I63+I65+I66</f>
        <v>3970.5059999999999</v>
      </c>
      <c r="J51" s="81">
        <f>I51/H51*100</f>
        <v>23.564291128973249</v>
      </c>
      <c r="K51" s="88">
        <f>K53+K55+K54+K56+K57+K58+K59+K60+K61+K62+K63+K65+K66</f>
        <v>3763.79</v>
      </c>
      <c r="L51" s="62"/>
      <c r="M51" s="44"/>
      <c r="N51" s="63"/>
      <c r="O51" s="44"/>
      <c r="P51" s="44"/>
      <c r="Q51" s="44"/>
    </row>
    <row r="52" spans="1:17" s="2" customFormat="1" ht="39.75" customHeight="1" x14ac:dyDescent="0.2">
      <c r="A52" s="73" t="s">
        <v>22</v>
      </c>
      <c r="B52" s="12"/>
      <c r="C52" s="9"/>
      <c r="D52" s="9"/>
      <c r="E52" s="9"/>
      <c r="F52" s="89"/>
      <c r="G52" s="9"/>
      <c r="H52" s="49"/>
      <c r="I52" s="49"/>
      <c r="J52" s="50"/>
      <c r="K52" s="50"/>
      <c r="L52" s="48"/>
      <c r="M52" s="48"/>
      <c r="N52" s="48"/>
      <c r="O52" s="48"/>
      <c r="P52" s="48"/>
      <c r="Q52" s="48"/>
    </row>
    <row r="53" spans="1:17" s="2" customFormat="1" ht="75.75" customHeight="1" x14ac:dyDescent="0.2">
      <c r="A53" s="8" t="s">
        <v>56</v>
      </c>
      <c r="B53" s="12"/>
      <c r="C53" s="9" t="s">
        <v>12</v>
      </c>
      <c r="D53" s="32">
        <v>105348</v>
      </c>
      <c r="E53" s="32">
        <f>13144+13199</f>
        <v>26343</v>
      </c>
      <c r="F53" s="89">
        <f>E53/D53</f>
        <v>0.25005695409499945</v>
      </c>
      <c r="G53" s="32">
        <v>24933</v>
      </c>
      <c r="H53" s="96">
        <v>5621.7950000000001</v>
      </c>
      <c r="I53" s="95">
        <v>1326.8219999999999</v>
      </c>
      <c r="J53" s="92">
        <f>I53/H53*100</f>
        <v>23.601394216615866</v>
      </c>
      <c r="K53" s="114">
        <v>1138.7</v>
      </c>
      <c r="L53" s="21" t="s">
        <v>67</v>
      </c>
      <c r="M53" s="19" t="s">
        <v>26</v>
      </c>
      <c r="N53" s="19">
        <v>5</v>
      </c>
      <c r="O53" s="19">
        <v>5</v>
      </c>
      <c r="P53" s="30">
        <f t="shared" si="3"/>
        <v>100</v>
      </c>
      <c r="Q53" s="19">
        <v>22</v>
      </c>
    </row>
    <row r="54" spans="1:17" s="2" customFormat="1" ht="26.25" customHeight="1" x14ac:dyDescent="0.2">
      <c r="A54" s="20" t="s">
        <v>57</v>
      </c>
      <c r="B54" s="12"/>
      <c r="C54" s="9" t="s">
        <v>12</v>
      </c>
      <c r="D54" s="32">
        <v>1908</v>
      </c>
      <c r="E54" s="32">
        <v>477</v>
      </c>
      <c r="F54" s="89">
        <f t="shared" ref="F54:F62" si="4">E54/D54</f>
        <v>0.25</v>
      </c>
      <c r="G54" s="32">
        <v>450</v>
      </c>
      <c r="H54" s="97">
        <v>407.58</v>
      </c>
      <c r="I54" s="95">
        <v>71.97</v>
      </c>
      <c r="J54" s="92">
        <f>I54/H54*100</f>
        <v>17.657883114971295</v>
      </c>
      <c r="K54" s="115">
        <v>100.03</v>
      </c>
      <c r="L54" s="10"/>
      <c r="M54" s="3"/>
      <c r="N54" s="11"/>
      <c r="O54" s="3"/>
      <c r="P54" s="3"/>
      <c r="Q54" s="3"/>
    </row>
    <row r="55" spans="1:17" s="2" customFormat="1" ht="26.25" customHeight="1" x14ac:dyDescent="0.2">
      <c r="A55" s="20" t="s">
        <v>58</v>
      </c>
      <c r="B55" s="12"/>
      <c r="C55" s="9" t="s">
        <v>12</v>
      </c>
      <c r="D55" s="32">
        <v>7372</v>
      </c>
      <c r="E55" s="32">
        <v>1843</v>
      </c>
      <c r="F55" s="89">
        <f t="shared" si="4"/>
        <v>0.25</v>
      </c>
      <c r="G55" s="32">
        <v>1739</v>
      </c>
      <c r="H55" s="97">
        <v>587.16</v>
      </c>
      <c r="I55" s="95">
        <v>130.61000000000001</v>
      </c>
      <c r="J55" s="92">
        <f>I55/H55*100</f>
        <v>22.244362695006476</v>
      </c>
      <c r="K55" s="115">
        <v>124.92</v>
      </c>
      <c r="L55" s="10"/>
      <c r="M55" s="3"/>
      <c r="N55" s="11"/>
      <c r="O55" s="3"/>
      <c r="P55" s="3"/>
      <c r="Q55" s="3"/>
    </row>
    <row r="56" spans="1:17" s="2" customFormat="1" ht="21.75" customHeight="1" x14ac:dyDescent="0.2">
      <c r="A56" s="20" t="s">
        <v>59</v>
      </c>
      <c r="B56" s="12"/>
      <c r="C56" s="9" t="s">
        <v>12</v>
      </c>
      <c r="D56" s="32">
        <v>6871</v>
      </c>
      <c r="E56" s="32">
        <v>1719</v>
      </c>
      <c r="F56" s="89">
        <f t="shared" si="4"/>
        <v>0.25018192402852568</v>
      </c>
      <c r="G56" s="32">
        <v>1621</v>
      </c>
      <c r="H56" s="97">
        <v>767.08699999999999</v>
      </c>
      <c r="I56" s="95">
        <v>111.47</v>
      </c>
      <c r="J56" s="92">
        <f t="shared" ref="J56:J62" si="5">I56/H56*100</f>
        <v>14.531598110774919</v>
      </c>
      <c r="K56" s="115">
        <v>405.53</v>
      </c>
      <c r="L56" s="10"/>
      <c r="M56" s="3"/>
      <c r="N56" s="11"/>
      <c r="O56" s="3"/>
      <c r="P56" s="3"/>
      <c r="Q56" s="3"/>
    </row>
    <row r="57" spans="1:17" s="2" customFormat="1" ht="21.75" customHeight="1" x14ac:dyDescent="0.2">
      <c r="A57" s="20" t="s">
        <v>60</v>
      </c>
      <c r="B57" s="12"/>
      <c r="C57" s="9" t="s">
        <v>12</v>
      </c>
      <c r="D57" s="32">
        <v>511</v>
      </c>
      <c r="E57" s="32">
        <v>129</v>
      </c>
      <c r="F57" s="89">
        <f t="shared" si="4"/>
        <v>0.25244618395303325</v>
      </c>
      <c r="G57" s="32">
        <v>121</v>
      </c>
      <c r="H57" s="97">
        <v>172.74</v>
      </c>
      <c r="I57" s="95">
        <v>36.973999999999997</v>
      </c>
      <c r="J57" s="92">
        <f t="shared" si="5"/>
        <v>21.404422832001849</v>
      </c>
      <c r="K57" s="115">
        <v>35.049999999999997</v>
      </c>
      <c r="L57" s="10"/>
      <c r="M57" s="3"/>
      <c r="N57" s="11"/>
      <c r="O57" s="3"/>
      <c r="P57" s="3"/>
      <c r="Q57" s="3"/>
    </row>
    <row r="58" spans="1:17" s="2" customFormat="1" ht="26.25" customHeight="1" x14ac:dyDescent="0.2">
      <c r="A58" s="20" t="s">
        <v>61</v>
      </c>
      <c r="B58" s="12"/>
      <c r="C58" s="9" t="s">
        <v>12</v>
      </c>
      <c r="D58" s="32">
        <v>3833</v>
      </c>
      <c r="E58" s="32">
        <v>954</v>
      </c>
      <c r="F58" s="89">
        <f t="shared" si="4"/>
        <v>0.24889120793112446</v>
      </c>
      <c r="G58" s="32">
        <v>904</v>
      </c>
      <c r="H58" s="97">
        <v>423.88</v>
      </c>
      <c r="I58" s="95">
        <v>140.85</v>
      </c>
      <c r="J58" s="92">
        <f t="shared" si="5"/>
        <v>33.228743984146462</v>
      </c>
      <c r="K58" s="115">
        <v>64.540000000000006</v>
      </c>
      <c r="L58" s="10"/>
      <c r="M58" s="3"/>
      <c r="N58" s="11"/>
      <c r="O58" s="3"/>
      <c r="P58" s="3"/>
      <c r="Q58" s="3"/>
    </row>
    <row r="59" spans="1:17" s="2" customFormat="1" ht="26.25" customHeight="1" x14ac:dyDescent="0.2">
      <c r="A59" s="20" t="s">
        <v>62</v>
      </c>
      <c r="B59" s="12"/>
      <c r="C59" s="9" t="s">
        <v>12</v>
      </c>
      <c r="D59" s="32">
        <v>3823</v>
      </c>
      <c r="E59" s="32">
        <v>958</v>
      </c>
      <c r="F59" s="89">
        <f t="shared" si="4"/>
        <v>0.25058854302903477</v>
      </c>
      <c r="G59" s="32">
        <v>902</v>
      </c>
      <c r="H59" s="97">
        <v>965.14499999999998</v>
      </c>
      <c r="I59" s="95">
        <v>242.07</v>
      </c>
      <c r="J59" s="92">
        <f t="shared" si="5"/>
        <v>25.08120541473043</v>
      </c>
      <c r="K59" s="115">
        <v>271.49</v>
      </c>
      <c r="L59" s="78"/>
      <c r="M59" s="3"/>
      <c r="N59" s="11"/>
      <c r="O59" s="3"/>
      <c r="P59" s="3"/>
      <c r="Q59" s="3"/>
    </row>
    <row r="60" spans="1:17" s="2" customFormat="1" ht="26.25" customHeight="1" x14ac:dyDescent="0.2">
      <c r="A60" s="20" t="s">
        <v>63</v>
      </c>
      <c r="B60" s="12"/>
      <c r="C60" s="9" t="s">
        <v>12</v>
      </c>
      <c r="D60" s="32">
        <v>1018</v>
      </c>
      <c r="E60" s="32">
        <v>255</v>
      </c>
      <c r="F60" s="89">
        <f t="shared" si="4"/>
        <v>0.25049115913555992</v>
      </c>
      <c r="G60" s="32">
        <v>257</v>
      </c>
      <c r="H60" s="97">
        <v>388.88</v>
      </c>
      <c r="I60" s="95">
        <v>85.83</v>
      </c>
      <c r="J60" s="92">
        <f>I60/H60*100</f>
        <v>22.071075910306519</v>
      </c>
      <c r="K60" s="115">
        <v>69.95</v>
      </c>
      <c r="L60" s="10"/>
      <c r="M60" s="3"/>
      <c r="N60" s="11"/>
      <c r="O60" s="3"/>
      <c r="P60" s="3"/>
      <c r="Q60" s="3"/>
    </row>
    <row r="61" spans="1:17" s="2" customFormat="1" ht="25.5" customHeight="1" x14ac:dyDescent="0.2">
      <c r="A61" s="20" t="s">
        <v>64</v>
      </c>
      <c r="B61" s="12"/>
      <c r="C61" s="9" t="s">
        <v>12</v>
      </c>
      <c r="D61" s="32">
        <v>12248</v>
      </c>
      <c r="E61" s="32">
        <v>3062</v>
      </c>
      <c r="F61" s="89">
        <f t="shared" si="4"/>
        <v>0.25</v>
      </c>
      <c r="G61" s="32">
        <v>3124</v>
      </c>
      <c r="H61" s="97">
        <v>969.096</v>
      </c>
      <c r="I61" s="95">
        <v>187.32</v>
      </c>
      <c r="J61" s="92">
        <f t="shared" si="5"/>
        <v>19.329354367369174</v>
      </c>
      <c r="K61" s="115">
        <v>252.5</v>
      </c>
      <c r="L61" s="77"/>
      <c r="M61" s="3"/>
      <c r="N61" s="11"/>
      <c r="O61" s="3"/>
      <c r="P61" s="3"/>
      <c r="Q61" s="3"/>
    </row>
    <row r="62" spans="1:17" s="2" customFormat="1" ht="25.5" customHeight="1" x14ac:dyDescent="0.2">
      <c r="A62" s="20" t="s">
        <v>64</v>
      </c>
      <c r="B62" s="12"/>
      <c r="C62" s="9" t="s">
        <v>12</v>
      </c>
      <c r="D62" s="32">
        <v>7346</v>
      </c>
      <c r="E62" s="32">
        <v>1837</v>
      </c>
      <c r="F62" s="89">
        <f t="shared" si="4"/>
        <v>0.25006806425265449</v>
      </c>
      <c r="G62" s="32">
        <v>1787</v>
      </c>
      <c r="H62" s="97">
        <v>694.78</v>
      </c>
      <c r="I62" s="95">
        <v>173.7</v>
      </c>
      <c r="J62" s="92">
        <f t="shared" si="5"/>
        <v>25.000719652264024</v>
      </c>
      <c r="K62" s="115">
        <v>142.96</v>
      </c>
      <c r="L62" s="10"/>
      <c r="M62" s="3"/>
      <c r="N62" s="11"/>
      <c r="O62" s="3"/>
      <c r="P62" s="3"/>
      <c r="Q62" s="3"/>
    </row>
    <row r="63" spans="1:17" s="2" customFormat="1" ht="25.5" customHeight="1" x14ac:dyDescent="0.2">
      <c r="A63" s="20" t="s">
        <v>64</v>
      </c>
      <c r="B63" s="12"/>
      <c r="C63" s="9" t="s">
        <v>12</v>
      </c>
      <c r="D63" s="32">
        <v>7846</v>
      </c>
      <c r="E63" s="32">
        <v>1962</v>
      </c>
      <c r="F63" s="89">
        <f>E63/D63</f>
        <v>0.25006372673973998</v>
      </c>
      <c r="G63" s="32">
        <v>1917</v>
      </c>
      <c r="H63" s="97">
        <v>649.47</v>
      </c>
      <c r="I63" s="95">
        <v>162.37</v>
      </c>
      <c r="J63" s="92">
        <f>I63/H63*100</f>
        <v>25.000384929250004</v>
      </c>
      <c r="K63" s="115">
        <v>154.12</v>
      </c>
      <c r="L63" s="10"/>
      <c r="M63" s="3"/>
      <c r="N63" s="11"/>
      <c r="O63" s="3"/>
      <c r="P63" s="3"/>
      <c r="Q63" s="3"/>
    </row>
    <row r="64" spans="1:17" s="2" customFormat="1" ht="38.25" customHeight="1" x14ac:dyDescent="0.2">
      <c r="A64" s="73" t="s">
        <v>39</v>
      </c>
      <c r="B64" s="73"/>
      <c r="C64" s="73"/>
      <c r="D64" s="73"/>
      <c r="E64" s="73"/>
      <c r="F64" s="73"/>
      <c r="G64" s="73"/>
      <c r="H64" s="57"/>
      <c r="I64" s="57"/>
      <c r="J64" s="49"/>
      <c r="K64" s="57"/>
      <c r="L64" s="55"/>
      <c r="M64" s="58"/>
      <c r="N64" s="59"/>
      <c r="O64" s="58"/>
      <c r="P64" s="58"/>
      <c r="Q64" s="58"/>
    </row>
    <row r="65" spans="1:19" s="2" customFormat="1" ht="80.25" customHeight="1" x14ac:dyDescent="0.2">
      <c r="A65" s="8" t="s">
        <v>40</v>
      </c>
      <c r="B65" s="12"/>
      <c r="C65" s="9" t="s">
        <v>12</v>
      </c>
      <c r="D65" s="32">
        <v>22490</v>
      </c>
      <c r="E65" s="112">
        <f>4595+1030</f>
        <v>5625</v>
      </c>
      <c r="F65" s="89">
        <f>E65/D65</f>
        <v>0.2501111605157848</v>
      </c>
      <c r="G65" s="112">
        <v>5084</v>
      </c>
      <c r="H65" s="95">
        <v>3896.06</v>
      </c>
      <c r="I65" s="95">
        <v>974.02</v>
      </c>
      <c r="J65" s="92">
        <f>I65/H65*100</f>
        <v>25.000128334779237</v>
      </c>
      <c r="K65" s="114">
        <v>745</v>
      </c>
      <c r="L65" s="21" t="s">
        <v>67</v>
      </c>
      <c r="M65" s="19" t="s">
        <v>26</v>
      </c>
      <c r="N65" s="19">
        <v>14</v>
      </c>
      <c r="O65" s="19">
        <v>14</v>
      </c>
      <c r="P65" s="30">
        <f t="shared" si="3"/>
        <v>100</v>
      </c>
      <c r="Q65" s="19">
        <v>5</v>
      </c>
      <c r="S65" s="110">
        <f>H66+H65+H53</f>
        <v>10823.855</v>
      </c>
    </row>
    <row r="66" spans="1:19" s="2" customFormat="1" ht="82.5" customHeight="1" x14ac:dyDescent="0.2">
      <c r="A66" s="8" t="s">
        <v>78</v>
      </c>
      <c r="B66" s="12"/>
      <c r="C66" s="9" t="s">
        <v>12</v>
      </c>
      <c r="D66" s="32">
        <v>9328</v>
      </c>
      <c r="E66" s="3">
        <v>1891</v>
      </c>
      <c r="F66" s="89">
        <f>E66/D66</f>
        <v>0.20272298456260721</v>
      </c>
      <c r="G66" s="3">
        <v>1736</v>
      </c>
      <c r="H66" s="98">
        <v>1306</v>
      </c>
      <c r="I66" s="98">
        <v>326.5</v>
      </c>
      <c r="J66" s="92">
        <f>I66/H66*100</f>
        <v>25</v>
      </c>
      <c r="K66" s="116">
        <v>259</v>
      </c>
      <c r="L66" s="21" t="s">
        <v>67</v>
      </c>
      <c r="M66" s="19" t="s">
        <v>26</v>
      </c>
      <c r="N66" s="11">
        <v>6</v>
      </c>
      <c r="O66" s="3">
        <v>5</v>
      </c>
      <c r="P66" s="30">
        <f t="shared" si="3"/>
        <v>83.333333333333343</v>
      </c>
      <c r="Q66" s="3">
        <v>0</v>
      </c>
    </row>
    <row r="67" spans="1:19" s="2" customFormat="1" ht="21" customHeight="1" x14ac:dyDescent="0.2">
      <c r="A67" s="42" t="s">
        <v>18</v>
      </c>
      <c r="B67" s="82" t="s">
        <v>14</v>
      </c>
      <c r="C67" s="44"/>
      <c r="D67" s="44">
        <f>D69+D71</f>
        <v>11924</v>
      </c>
      <c r="E67" s="44">
        <f>E69+E71</f>
        <v>3619</v>
      </c>
      <c r="F67" s="108">
        <f>E67/D67</f>
        <v>0.30350553505535055</v>
      </c>
      <c r="G67" s="44">
        <f>G69+G71</f>
        <v>3017</v>
      </c>
      <c r="H67" s="80">
        <f>H69+H71</f>
        <v>4791.2669999999998</v>
      </c>
      <c r="I67" s="80">
        <f>I69+I71</f>
        <v>1319.0880000000002</v>
      </c>
      <c r="J67" s="81">
        <f>I67/H67*100</f>
        <v>27.531089375732982</v>
      </c>
      <c r="K67" s="80">
        <f>K69+K71</f>
        <v>1356.48</v>
      </c>
      <c r="L67" s="62"/>
      <c r="M67" s="44"/>
      <c r="N67" s="44"/>
      <c r="O67" s="44"/>
      <c r="P67" s="64"/>
      <c r="Q67" s="44"/>
    </row>
    <row r="68" spans="1:19" s="2" customFormat="1" ht="39.75" customHeight="1" x14ac:dyDescent="0.2">
      <c r="A68" s="55" t="s">
        <v>37</v>
      </c>
      <c r="B68" s="48"/>
      <c r="C68" s="48"/>
      <c r="D68" s="48"/>
      <c r="E68" s="48"/>
      <c r="F68" s="48"/>
      <c r="G68" s="48"/>
      <c r="H68" s="50"/>
      <c r="I68" s="50"/>
      <c r="J68" s="50"/>
      <c r="K68" s="99"/>
      <c r="L68" s="48"/>
      <c r="M68" s="48"/>
      <c r="N68" s="48"/>
      <c r="O68" s="48"/>
      <c r="P68" s="48"/>
      <c r="Q68" s="48"/>
    </row>
    <row r="69" spans="1:19" s="2" customFormat="1" ht="102" customHeight="1" x14ac:dyDescent="0.2">
      <c r="A69" s="10" t="s">
        <v>19</v>
      </c>
      <c r="B69" s="12"/>
      <c r="C69" s="3" t="s">
        <v>11</v>
      </c>
      <c r="D69" s="32">
        <v>9164</v>
      </c>
      <c r="E69" s="32">
        <v>2947</v>
      </c>
      <c r="F69" s="30">
        <f>E69/D69*100</f>
        <v>32.15844609340899</v>
      </c>
      <c r="G69" s="32">
        <v>2561</v>
      </c>
      <c r="H69" s="91">
        <v>3640.6669999999999</v>
      </c>
      <c r="I69" s="91">
        <v>1031.4380000000001</v>
      </c>
      <c r="J69" s="92">
        <f>I69/H69*100</f>
        <v>28.331017365773913</v>
      </c>
      <c r="K69" s="28">
        <v>1146.99</v>
      </c>
      <c r="L69" s="21" t="s">
        <v>68</v>
      </c>
      <c r="M69" s="3" t="s">
        <v>12</v>
      </c>
      <c r="N69" s="3">
        <v>1250</v>
      </c>
      <c r="O69" s="3">
        <v>320</v>
      </c>
      <c r="P69" s="30">
        <f>O69/N69*100</f>
        <v>25.6</v>
      </c>
      <c r="Q69" s="3">
        <v>367</v>
      </c>
    </row>
    <row r="70" spans="1:19" s="2" customFormat="1" ht="39.75" customHeight="1" x14ac:dyDescent="0.2">
      <c r="A70" s="55" t="s">
        <v>38</v>
      </c>
      <c r="B70" s="48"/>
      <c r="C70" s="48"/>
      <c r="D70" s="48"/>
      <c r="E70" s="48"/>
      <c r="F70" s="48"/>
      <c r="G70" s="48"/>
      <c r="H70" s="99"/>
      <c r="I70" s="99"/>
      <c r="J70" s="99"/>
      <c r="K70" s="50"/>
      <c r="L70" s="48"/>
      <c r="M70" s="48"/>
      <c r="N70" s="48"/>
      <c r="O70" s="48"/>
      <c r="P70" s="48"/>
      <c r="Q70" s="48"/>
    </row>
    <row r="71" spans="1:19" s="2" customFormat="1" ht="102.75" customHeight="1" x14ac:dyDescent="0.2">
      <c r="A71" s="10" t="s">
        <v>19</v>
      </c>
      <c r="B71" s="12"/>
      <c r="C71" s="3" t="s">
        <v>11</v>
      </c>
      <c r="D71" s="32">
        <v>2760</v>
      </c>
      <c r="E71" s="32">
        <v>672</v>
      </c>
      <c r="F71" s="30">
        <f>E71/D71*100</f>
        <v>24.347826086956523</v>
      </c>
      <c r="G71" s="32">
        <v>456</v>
      </c>
      <c r="H71" s="91">
        <v>1150.5999999999999</v>
      </c>
      <c r="I71" s="91">
        <v>287.64999999999998</v>
      </c>
      <c r="J71" s="92">
        <f>I71/H71*100</f>
        <v>25</v>
      </c>
      <c r="K71" s="28">
        <v>209.49</v>
      </c>
      <c r="L71" s="21" t="s">
        <v>68</v>
      </c>
      <c r="M71" s="3" t="s">
        <v>12</v>
      </c>
      <c r="N71" s="3">
        <v>650</v>
      </c>
      <c r="O71" s="3">
        <v>405</v>
      </c>
      <c r="P71" s="30">
        <f>O71/N71*100</f>
        <v>62.307692307692307</v>
      </c>
      <c r="Q71" s="3">
        <v>157</v>
      </c>
    </row>
    <row r="72" spans="1:19" s="2" customFormat="1" ht="14.25" customHeight="1" x14ac:dyDescent="0.2">
      <c r="A72" s="47" t="s">
        <v>16</v>
      </c>
      <c r="B72" s="82" t="s">
        <v>77</v>
      </c>
      <c r="C72" s="85"/>
      <c r="D72" s="87">
        <f t="shared" ref="D72:E72" si="6">D74+D77+D79+D81+D83+D85</f>
        <v>63565</v>
      </c>
      <c r="E72" s="87">
        <f t="shared" si="6"/>
        <v>21188</v>
      </c>
      <c r="F72" s="46">
        <f>E72/D72*100</f>
        <v>33.332808935735073</v>
      </c>
      <c r="G72" s="87">
        <f t="shared" ref="G72" si="7">G74+G77+G79+G81+G83+G85</f>
        <v>20414</v>
      </c>
      <c r="H72" s="80">
        <f>H74+H77+H79+H81+H83+H85</f>
        <v>16500.3</v>
      </c>
      <c r="I72" s="80">
        <f>I74+I77+I79+I81+I83+I85</f>
        <v>4587.773000000001</v>
      </c>
      <c r="J72" s="81">
        <f>I72/H72*100</f>
        <v>27.804179317951807</v>
      </c>
      <c r="K72" s="80">
        <f>K74+K77+K79+K81+K83+K85</f>
        <v>3870.7000000000003</v>
      </c>
      <c r="L72" s="62"/>
      <c r="M72" s="44"/>
      <c r="N72" s="63"/>
      <c r="O72" s="44"/>
      <c r="P72" s="65"/>
      <c r="Q72" s="44"/>
    </row>
    <row r="73" spans="1:19" s="2" customFormat="1" ht="26.25" customHeight="1" x14ac:dyDescent="0.2">
      <c r="A73" s="73" t="s">
        <v>27</v>
      </c>
      <c r="B73" s="48"/>
      <c r="C73" s="48"/>
      <c r="D73" s="48"/>
      <c r="E73" s="48"/>
      <c r="F73" s="48"/>
      <c r="G73" s="48"/>
      <c r="H73" s="50"/>
      <c r="I73" s="50"/>
      <c r="J73" s="50"/>
      <c r="K73" s="50"/>
      <c r="L73" s="48"/>
      <c r="M73" s="48"/>
      <c r="N73" s="48"/>
      <c r="O73" s="48"/>
      <c r="P73" s="48"/>
      <c r="Q73" s="48"/>
    </row>
    <row r="74" spans="1:19" s="2" customFormat="1" ht="21.75" customHeight="1" x14ac:dyDescent="0.2">
      <c r="A74" s="21" t="s">
        <v>28</v>
      </c>
      <c r="B74" s="12"/>
      <c r="C74" s="3" t="s">
        <v>53</v>
      </c>
      <c r="D74" s="31">
        <v>28164</v>
      </c>
      <c r="E74" s="31">
        <v>9388</v>
      </c>
      <c r="F74" s="30">
        <f>E74/D74*100</f>
        <v>33.333333333333329</v>
      </c>
      <c r="G74" s="34">
        <v>9388</v>
      </c>
      <c r="H74" s="100">
        <v>7712.11</v>
      </c>
      <c r="I74" s="91">
        <v>2257.7730000000001</v>
      </c>
      <c r="J74" s="92">
        <f>I74/H74*100</f>
        <v>29.27568460512104</v>
      </c>
      <c r="K74" s="28">
        <v>1786.86</v>
      </c>
      <c r="L74" s="10"/>
      <c r="M74" s="3"/>
      <c r="N74" s="3"/>
      <c r="O74" s="3"/>
      <c r="P74" s="5"/>
      <c r="Q74" s="31"/>
    </row>
    <row r="75" spans="1:19" s="2" customFormat="1" ht="37.5" customHeight="1" x14ac:dyDescent="0.2">
      <c r="A75" s="73" t="s">
        <v>30</v>
      </c>
      <c r="B75" s="48"/>
      <c r="C75" s="48"/>
      <c r="D75" s="48"/>
      <c r="E75" s="48"/>
      <c r="F75" s="48"/>
      <c r="G75" s="48"/>
      <c r="H75" s="101"/>
      <c r="I75" s="99"/>
      <c r="J75" s="99"/>
      <c r="K75" s="50"/>
      <c r="L75" s="48"/>
      <c r="M75" s="48"/>
      <c r="N75" s="48"/>
      <c r="O75" s="48"/>
      <c r="P75" s="48"/>
      <c r="Q75" s="48"/>
    </row>
    <row r="76" spans="1:19" s="2" customFormat="1" ht="14.25" customHeight="1" x14ac:dyDescent="0.2">
      <c r="A76" s="73" t="s">
        <v>32</v>
      </c>
      <c r="B76" s="48"/>
      <c r="C76" s="48"/>
      <c r="D76" s="48"/>
      <c r="E76" s="48"/>
      <c r="F76" s="48"/>
      <c r="G76" s="48"/>
      <c r="H76" s="101"/>
      <c r="I76" s="99"/>
      <c r="J76" s="99"/>
      <c r="K76" s="50"/>
      <c r="L76" s="48"/>
      <c r="M76" s="48"/>
      <c r="N76" s="48"/>
      <c r="O76" s="48"/>
      <c r="P76" s="48"/>
      <c r="Q76" s="48"/>
    </row>
    <row r="77" spans="1:19" s="2" customFormat="1" ht="16.5" customHeight="1" x14ac:dyDescent="0.2">
      <c r="A77" s="21" t="s">
        <v>52</v>
      </c>
      <c r="B77" s="12"/>
      <c r="C77" s="3" t="s">
        <v>53</v>
      </c>
      <c r="D77" s="4">
        <v>4009.5</v>
      </c>
      <c r="E77" s="4">
        <v>1336.5</v>
      </c>
      <c r="F77" s="30">
        <f>E77/D77*100</f>
        <v>33.333333333333329</v>
      </c>
      <c r="G77" s="31">
        <v>1198</v>
      </c>
      <c r="H77" s="91">
        <v>1122.5999999999999</v>
      </c>
      <c r="I77" s="91">
        <v>305.64999999999998</v>
      </c>
      <c r="J77" s="92">
        <f>I77/H77*100</f>
        <v>27.226973098164976</v>
      </c>
      <c r="K77" s="28">
        <v>226.42</v>
      </c>
      <c r="L77" s="10"/>
      <c r="M77" s="3"/>
      <c r="N77" s="3"/>
      <c r="O77" s="3"/>
      <c r="P77" s="5"/>
      <c r="Q77" s="31"/>
    </row>
    <row r="78" spans="1:19" s="2" customFormat="1" ht="18" customHeight="1" x14ac:dyDescent="0.2">
      <c r="A78" s="73" t="s">
        <v>33</v>
      </c>
      <c r="B78" s="48"/>
      <c r="C78" s="48"/>
      <c r="D78" s="48"/>
      <c r="E78" s="48"/>
      <c r="F78" s="48"/>
      <c r="G78" s="48"/>
      <c r="H78" s="99"/>
      <c r="I78" s="99"/>
      <c r="J78" s="99"/>
      <c r="K78" s="50"/>
      <c r="L78" s="48"/>
      <c r="M78" s="48"/>
      <c r="N78" s="48"/>
      <c r="O78" s="48"/>
      <c r="P78" s="48"/>
      <c r="Q78" s="48"/>
    </row>
    <row r="79" spans="1:19" s="2" customFormat="1" ht="16.5" customHeight="1" x14ac:dyDescent="0.2">
      <c r="A79" s="21" t="s">
        <v>52</v>
      </c>
      <c r="B79" s="12"/>
      <c r="C79" s="3" t="s">
        <v>53</v>
      </c>
      <c r="D79" s="4" t="s">
        <v>92</v>
      </c>
      <c r="E79" s="31">
        <v>605</v>
      </c>
      <c r="F79" s="30">
        <f>E79/D79*100</f>
        <v>33.333333333333329</v>
      </c>
      <c r="G79" s="31">
        <v>677</v>
      </c>
      <c r="H79" s="91">
        <v>744.5</v>
      </c>
      <c r="I79" s="91">
        <v>171.24</v>
      </c>
      <c r="J79" s="92">
        <f>I79/H79*100</f>
        <v>23.000671591672265</v>
      </c>
      <c r="K79" s="28">
        <v>127.95</v>
      </c>
      <c r="L79" s="10"/>
      <c r="M79" s="3"/>
      <c r="N79" s="3"/>
      <c r="O79" s="3"/>
      <c r="P79" s="5"/>
      <c r="Q79" s="31"/>
    </row>
    <row r="80" spans="1:19" s="2" customFormat="1" ht="25.5" customHeight="1" x14ac:dyDescent="0.2">
      <c r="A80" s="73" t="s">
        <v>34</v>
      </c>
      <c r="B80" s="48"/>
      <c r="C80" s="48"/>
      <c r="D80" s="48"/>
      <c r="E80" s="48"/>
      <c r="F80" s="48"/>
      <c r="G80" s="48"/>
      <c r="H80" s="99"/>
      <c r="I80" s="99"/>
      <c r="J80" s="99"/>
      <c r="K80" s="50"/>
      <c r="L80" s="48"/>
      <c r="M80" s="48"/>
      <c r="N80" s="48"/>
      <c r="O80" s="48"/>
      <c r="P80" s="48"/>
      <c r="Q80" s="48"/>
    </row>
    <row r="81" spans="1:17" s="2" customFormat="1" ht="16.5" customHeight="1" x14ac:dyDescent="0.2">
      <c r="A81" s="21" t="s">
        <v>52</v>
      </c>
      <c r="B81" s="12"/>
      <c r="C81" s="3" t="s">
        <v>53</v>
      </c>
      <c r="D81" s="4">
        <v>4645</v>
      </c>
      <c r="E81" s="31">
        <v>1548</v>
      </c>
      <c r="F81" s="30">
        <f>E81/D81*100</f>
        <v>33.326157158234658</v>
      </c>
      <c r="G81" s="31">
        <v>1548</v>
      </c>
      <c r="H81" s="91">
        <v>1222.0999999999999</v>
      </c>
      <c r="I81" s="91">
        <v>293.31</v>
      </c>
      <c r="J81" s="92">
        <f>I81/H81*100</f>
        <v>24.000490958186731</v>
      </c>
      <c r="K81" s="28">
        <v>292.57</v>
      </c>
      <c r="L81" s="10"/>
      <c r="M81" s="3"/>
      <c r="N81" s="3"/>
      <c r="O81" s="3"/>
      <c r="P81" s="5"/>
      <c r="Q81" s="31"/>
    </row>
    <row r="82" spans="1:17" s="2" customFormat="1" ht="25.5" customHeight="1" x14ac:dyDescent="0.2">
      <c r="A82" s="73" t="s">
        <v>69</v>
      </c>
      <c r="B82" s="48"/>
      <c r="C82" s="48"/>
      <c r="D82" s="48"/>
      <c r="E82" s="48"/>
      <c r="F82" s="48"/>
      <c r="G82" s="48"/>
      <c r="H82" s="99"/>
      <c r="I82" s="99"/>
      <c r="J82" s="99"/>
      <c r="K82" s="50"/>
      <c r="L82" s="48"/>
      <c r="M82" s="48"/>
      <c r="N82" s="48"/>
      <c r="O82" s="48"/>
      <c r="P82" s="48"/>
      <c r="Q82" s="48"/>
    </row>
    <row r="83" spans="1:17" s="2" customFormat="1" ht="16.5" customHeight="1" x14ac:dyDescent="0.2">
      <c r="A83" s="21" t="s">
        <v>52</v>
      </c>
      <c r="B83" s="12"/>
      <c r="C83" s="3" t="s">
        <v>53</v>
      </c>
      <c r="D83" s="4" t="s">
        <v>93</v>
      </c>
      <c r="E83" s="31">
        <v>3168</v>
      </c>
      <c r="F83" s="30">
        <f>E83/D83*100</f>
        <v>33.333333333333329</v>
      </c>
      <c r="G83" s="31">
        <v>2876</v>
      </c>
      <c r="H83" s="91">
        <v>2041.6</v>
      </c>
      <c r="I83" s="91">
        <v>510.4</v>
      </c>
      <c r="J83" s="92">
        <f>I83/H83*100</f>
        <v>25</v>
      </c>
      <c r="K83" s="28">
        <v>543.5</v>
      </c>
      <c r="L83" s="10"/>
      <c r="M83" s="3"/>
      <c r="N83" s="3"/>
      <c r="O83" s="3"/>
      <c r="P83" s="5"/>
      <c r="Q83" s="31"/>
    </row>
    <row r="84" spans="1:17" s="2" customFormat="1" ht="14.25" customHeight="1" x14ac:dyDescent="0.2">
      <c r="A84" s="73" t="s">
        <v>31</v>
      </c>
      <c r="B84" s="60"/>
      <c r="C84" s="75"/>
      <c r="D84" s="113"/>
      <c r="E84" s="60"/>
      <c r="F84" s="60"/>
      <c r="G84" s="60"/>
      <c r="H84" s="102"/>
      <c r="I84" s="102"/>
      <c r="J84" s="102"/>
      <c r="K84" s="60"/>
      <c r="L84" s="60"/>
      <c r="M84" s="60"/>
      <c r="N84" s="60"/>
      <c r="O84" s="60"/>
      <c r="P84" s="60"/>
      <c r="Q84" s="60"/>
    </row>
    <row r="85" spans="1:17" s="2" customFormat="1" ht="16.5" customHeight="1" x14ac:dyDescent="0.2">
      <c r="A85" s="21" t="s">
        <v>52</v>
      </c>
      <c r="B85" s="12"/>
      <c r="C85" s="3" t="s">
        <v>53</v>
      </c>
      <c r="D85" s="4" t="s">
        <v>94</v>
      </c>
      <c r="E85" s="4" t="s">
        <v>95</v>
      </c>
      <c r="F85" s="30">
        <f>E85/D85*100</f>
        <v>33.333333333333329</v>
      </c>
      <c r="G85" s="31">
        <v>4727</v>
      </c>
      <c r="H85" s="91">
        <v>3657.39</v>
      </c>
      <c r="I85" s="91">
        <v>1049.4000000000001</v>
      </c>
      <c r="J85" s="92">
        <f>I85/H85*100</f>
        <v>28.692592258413789</v>
      </c>
      <c r="K85" s="28">
        <v>893.4</v>
      </c>
      <c r="L85" s="10"/>
      <c r="M85" s="3"/>
      <c r="N85" s="3"/>
      <c r="O85" s="3"/>
      <c r="P85" s="5"/>
      <c r="Q85" s="31"/>
    </row>
    <row r="86" spans="1:17" s="2" customFormat="1" ht="16.5" customHeight="1" x14ac:dyDescent="0.2">
      <c r="A86" s="47" t="s">
        <v>17</v>
      </c>
      <c r="B86" s="82" t="s">
        <v>77</v>
      </c>
      <c r="C86" s="84"/>
      <c r="D86" s="87">
        <f t="shared" ref="D86" si="8">D88+D90</f>
        <v>18765</v>
      </c>
      <c r="E86" s="87">
        <f t="shared" ref="E86" si="9">E88+E90</f>
        <v>6255</v>
      </c>
      <c r="F86" s="46">
        <f>E86/D86*100</f>
        <v>33.333333333333329</v>
      </c>
      <c r="G86" s="87">
        <f t="shared" ref="G86" si="10">G88+G90</f>
        <v>6255</v>
      </c>
      <c r="H86" s="80">
        <f>H88+H90</f>
        <v>6130.9350000000004</v>
      </c>
      <c r="I86" s="80">
        <f>I88+I90</f>
        <v>1253.8030000000001</v>
      </c>
      <c r="J86" s="81">
        <f>I86/H86*100</f>
        <v>20.450437005122385</v>
      </c>
      <c r="K86" s="80">
        <f>K88+K90</f>
        <v>915.2</v>
      </c>
      <c r="L86" s="62"/>
      <c r="M86" s="44"/>
      <c r="N86" s="63"/>
      <c r="O86" s="44"/>
      <c r="P86" s="65"/>
      <c r="Q86" s="44"/>
    </row>
    <row r="87" spans="1:17" ht="31.5" customHeight="1" x14ac:dyDescent="0.2">
      <c r="A87" s="73" t="s">
        <v>27</v>
      </c>
      <c r="B87" s="48"/>
      <c r="C87" s="48"/>
      <c r="D87" s="48"/>
      <c r="E87" s="48"/>
      <c r="F87" s="48"/>
      <c r="G87" s="48"/>
      <c r="H87" s="99"/>
      <c r="I87" s="99"/>
      <c r="J87" s="99"/>
      <c r="K87" s="99"/>
      <c r="L87" s="48"/>
      <c r="M87" s="48"/>
      <c r="N87" s="48"/>
      <c r="O87" s="48"/>
      <c r="P87" s="48"/>
      <c r="Q87" s="48"/>
    </row>
    <row r="88" spans="1:17" ht="25.5" x14ac:dyDescent="0.2">
      <c r="A88" s="21" t="s">
        <v>28</v>
      </c>
      <c r="B88" s="12"/>
      <c r="C88" s="9" t="s">
        <v>29</v>
      </c>
      <c r="D88" s="31">
        <v>11445</v>
      </c>
      <c r="E88" s="31">
        <v>3815</v>
      </c>
      <c r="F88" s="30">
        <f>E88/D88*100</f>
        <v>33.333333333333329</v>
      </c>
      <c r="G88" s="31">
        <v>3815</v>
      </c>
      <c r="H88" s="94">
        <v>4080.1350000000002</v>
      </c>
      <c r="I88" s="91">
        <v>843.64300000000003</v>
      </c>
      <c r="J88" s="92">
        <f>I88/H88*100</f>
        <v>20.676840349645293</v>
      </c>
      <c r="K88" s="28">
        <v>558.96</v>
      </c>
      <c r="L88" s="10"/>
      <c r="M88" s="3"/>
      <c r="N88" s="3"/>
      <c r="O88" s="3"/>
      <c r="P88" s="5"/>
      <c r="Q88" s="31"/>
    </row>
    <row r="89" spans="1:17" ht="51" customHeight="1" x14ac:dyDescent="0.2">
      <c r="A89" s="73" t="s">
        <v>35</v>
      </c>
      <c r="B89" s="48"/>
      <c r="C89" s="48"/>
      <c r="D89" s="48"/>
      <c r="E89" s="48"/>
      <c r="F89" s="48"/>
      <c r="G89" s="48"/>
      <c r="H89" s="103"/>
      <c r="I89" s="99"/>
      <c r="J89" s="99"/>
      <c r="K89" s="50"/>
      <c r="L89" s="48"/>
      <c r="M89" s="48"/>
      <c r="N89" s="48"/>
      <c r="O89" s="48"/>
      <c r="P89" s="48"/>
      <c r="Q89" s="48"/>
    </row>
    <row r="90" spans="1:17" s="2" customFormat="1" ht="16.5" customHeight="1" x14ac:dyDescent="0.2">
      <c r="A90" s="21" t="s">
        <v>52</v>
      </c>
      <c r="B90" s="12"/>
      <c r="C90" s="3" t="s">
        <v>53</v>
      </c>
      <c r="D90" s="31">
        <v>7320</v>
      </c>
      <c r="E90" s="31">
        <v>2440</v>
      </c>
      <c r="F90" s="30">
        <f>E90/D90*100</f>
        <v>33.333333333333329</v>
      </c>
      <c r="G90" s="31">
        <v>2440</v>
      </c>
      <c r="H90" s="94">
        <v>2050.8000000000002</v>
      </c>
      <c r="I90" s="91">
        <v>410.16</v>
      </c>
      <c r="J90" s="92">
        <f>I90/H90*100</f>
        <v>20</v>
      </c>
      <c r="K90" s="28">
        <v>356.24</v>
      </c>
      <c r="L90" s="10"/>
      <c r="M90" s="3"/>
      <c r="N90" s="3"/>
      <c r="O90" s="3"/>
      <c r="P90" s="5"/>
      <c r="Q90" s="31"/>
    </row>
    <row r="91" spans="1:17" x14ac:dyDescent="0.2">
      <c r="A91" s="68"/>
      <c r="B91" s="69"/>
      <c r="C91" s="68"/>
      <c r="D91" s="70"/>
      <c r="E91" s="71"/>
      <c r="F91" s="70"/>
      <c r="G91" s="71"/>
      <c r="H91" s="104"/>
      <c r="I91" s="104"/>
      <c r="J91" s="105"/>
      <c r="K91" s="105"/>
      <c r="L91" s="68"/>
      <c r="M91" s="70"/>
      <c r="N91" s="70"/>
      <c r="O91" s="70"/>
      <c r="P91" s="70"/>
      <c r="Q91" s="70"/>
    </row>
    <row r="92" spans="1:17" x14ac:dyDescent="0.2">
      <c r="A92" s="68"/>
      <c r="B92" s="69"/>
      <c r="C92" s="68"/>
      <c r="D92" s="70"/>
      <c r="E92" s="71"/>
      <c r="F92" s="70"/>
      <c r="G92" s="71"/>
      <c r="H92" s="106">
        <f>H86+H72+H67+H51+H45+H32+H15</f>
        <v>84686.354999999996</v>
      </c>
      <c r="I92" s="106">
        <f>I86+I72+I67+I51+I45+I32+I15</f>
        <v>21955.297999999999</v>
      </c>
      <c r="J92" s="107">
        <f>I92/H92*100</f>
        <v>25.925425648559326</v>
      </c>
      <c r="K92" s="107">
        <v>87653.437000000005</v>
      </c>
      <c r="L92" s="72">
        <f>H92-I92</f>
        <v>62731.057000000001</v>
      </c>
      <c r="M92" s="70"/>
      <c r="N92" s="70"/>
      <c r="O92" s="70"/>
      <c r="P92" s="70"/>
      <c r="Q92" s="70"/>
    </row>
    <row r="95" spans="1:17" x14ac:dyDescent="0.2">
      <c r="H95" s="111">
        <f>H86+H72+H67+H65+H66+H53+H45+H32+H15</f>
        <v>78660.536999999997</v>
      </c>
      <c r="I95" s="111">
        <f>I86+I72+I67+I66+I65+I53+I45+I32+I15</f>
        <v>20612.133999999998</v>
      </c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1.1811023622047245" bottom="0.39370078740157483" header="0" footer="0"/>
  <pageSetup paperSize="9" scale="60" fitToHeight="0" orientation="landscape" r:id="rId1"/>
  <rowBreaks count="2" manualBreakCount="2">
    <brk id="28" max="16383" man="1"/>
    <brk id="7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2024-04-16T00:33:27Z</dcterms:modified>
</cp:coreProperties>
</file>