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40" windowHeight="13170"/>
  </bookViews>
  <sheets>
    <sheet name="отдел культуры" sheetId="5" r:id="rId1"/>
  </sheets>
  <definedNames>
    <definedName name="_xlnm.Print_Titles" localSheetId="0">'отдел культуры'!$2:$3</definedName>
  </definedNames>
  <calcPr calcId="145621"/>
</workbook>
</file>

<file path=xl/calcChain.xml><?xml version="1.0" encoding="utf-8"?>
<calcChain xmlns="http://schemas.openxmlformats.org/spreadsheetml/2006/main">
  <c r="F69" i="5" l="1"/>
  <c r="F71" i="5"/>
  <c r="F74" i="5"/>
  <c r="F77" i="5"/>
  <c r="F79" i="5"/>
  <c r="F81" i="5"/>
  <c r="F83" i="5"/>
  <c r="F85" i="5"/>
  <c r="F88" i="5"/>
  <c r="F90" i="5"/>
  <c r="I32" i="5" l="1"/>
  <c r="H32" i="5"/>
  <c r="I51" i="5"/>
  <c r="H51" i="5"/>
  <c r="J66" i="5"/>
  <c r="I86" i="5"/>
  <c r="I15" i="5"/>
  <c r="H15" i="5"/>
  <c r="I45" i="5"/>
  <c r="H45" i="5"/>
  <c r="H86" i="5"/>
  <c r="P27" i="5"/>
  <c r="P28" i="5"/>
  <c r="P30" i="5"/>
  <c r="P31" i="5"/>
  <c r="K72" i="5"/>
  <c r="K67" i="5"/>
  <c r="K45" i="5"/>
  <c r="K32" i="5"/>
  <c r="K15" i="5"/>
  <c r="P65" i="5"/>
  <c r="P53" i="5"/>
  <c r="K51" i="5"/>
  <c r="F66" i="5" l="1"/>
  <c r="F65" i="5"/>
  <c r="F63" i="5"/>
  <c r="F62" i="5"/>
  <c r="F61" i="5"/>
  <c r="F60" i="5"/>
  <c r="F59" i="5"/>
  <c r="F58" i="5"/>
  <c r="F57" i="5"/>
  <c r="F56" i="5"/>
  <c r="F55" i="5"/>
  <c r="F54" i="5"/>
  <c r="F53" i="5"/>
  <c r="K86" i="5" l="1"/>
  <c r="D51" i="5"/>
  <c r="E51" i="5"/>
  <c r="G51" i="5"/>
  <c r="D86" i="5"/>
  <c r="E86" i="5"/>
  <c r="D72" i="5"/>
  <c r="E72" i="5"/>
  <c r="E67" i="5" l="1"/>
  <c r="D67" i="5"/>
  <c r="F27" i="5" l="1"/>
  <c r="F30" i="5"/>
  <c r="I72" i="5" l="1"/>
  <c r="H72" i="5"/>
  <c r="J27" i="5"/>
  <c r="J30" i="5"/>
  <c r="J23" i="5"/>
  <c r="J65" i="5" l="1"/>
  <c r="J18" i="5" l="1"/>
  <c r="J60" i="5" l="1"/>
  <c r="K12" i="5" l="1"/>
  <c r="K7" i="5"/>
  <c r="K92" i="5" l="1"/>
  <c r="K4" i="5"/>
  <c r="J85" i="5"/>
  <c r="J83" i="5"/>
  <c r="J81" i="5"/>
  <c r="J79" i="5"/>
  <c r="J77" i="5"/>
  <c r="J74" i="5"/>
  <c r="J90" i="5"/>
  <c r="J88" i="5"/>
  <c r="I12" i="5"/>
  <c r="H12" i="5"/>
  <c r="I7" i="5"/>
  <c r="H7" i="5"/>
  <c r="D7" i="5"/>
  <c r="I67" i="5"/>
  <c r="H67" i="5"/>
  <c r="J53" i="5"/>
  <c r="J54" i="5"/>
  <c r="J55" i="5"/>
  <c r="J56" i="5"/>
  <c r="J57" i="5"/>
  <c r="J58" i="5"/>
  <c r="J59" i="5"/>
  <c r="J61" i="5"/>
  <c r="J62" i="5"/>
  <c r="J63" i="5"/>
  <c r="J48" i="5"/>
  <c r="J35" i="5"/>
  <c r="J40" i="5"/>
  <c r="J44" i="5"/>
  <c r="F18" i="5"/>
  <c r="E12" i="5"/>
  <c r="D12" i="5"/>
  <c r="E7" i="5"/>
  <c r="P71" i="5"/>
  <c r="P69" i="5"/>
  <c r="I92" i="5" l="1"/>
  <c r="H92" i="5"/>
  <c r="J15" i="5"/>
  <c r="J7" i="5"/>
  <c r="J12" i="5"/>
  <c r="J72" i="5"/>
  <c r="J32" i="5"/>
  <c r="J51" i="5"/>
  <c r="H4" i="5"/>
  <c r="J86" i="5"/>
  <c r="I4" i="5"/>
  <c r="P49" i="5"/>
  <c r="P50" i="5"/>
  <c r="P44" i="5"/>
  <c r="L92" i="5" l="1"/>
  <c r="J92" i="5"/>
  <c r="J4" i="5"/>
  <c r="F47" i="5"/>
  <c r="F48" i="5"/>
  <c r="F49" i="5"/>
  <c r="F50" i="5"/>
  <c r="F6" i="5"/>
  <c r="F7" i="5"/>
  <c r="F8" i="5"/>
  <c r="F9" i="5"/>
  <c r="F11" i="5"/>
  <c r="F12" i="5"/>
  <c r="F13" i="5"/>
  <c r="F14" i="5"/>
  <c r="F17" i="5"/>
  <c r="F19" i="5"/>
  <c r="F20" i="5"/>
  <c r="F22" i="5"/>
  <c r="F23" i="5"/>
  <c r="F24" i="5"/>
  <c r="F25" i="5"/>
  <c r="P19" i="5"/>
  <c r="P20" i="5"/>
  <c r="P24" i="5"/>
  <c r="P25" i="5"/>
  <c r="F44" i="5"/>
  <c r="P42" i="5" l="1"/>
  <c r="F42" i="5"/>
  <c r="P41" i="5"/>
  <c r="F41" i="5"/>
  <c r="F40" i="5"/>
  <c r="F39" i="5"/>
  <c r="F36" i="5"/>
  <c r="F37" i="5"/>
  <c r="F35" i="5"/>
  <c r="P37" i="5"/>
  <c r="P36" i="5"/>
  <c r="F34" i="5"/>
  <c r="J71" i="5"/>
  <c r="J69" i="5"/>
  <c r="J45" i="5" l="1"/>
  <c r="J67" i="5"/>
</calcChain>
</file>

<file path=xl/sharedStrings.xml><?xml version="1.0" encoding="utf-8"?>
<sst xmlns="http://schemas.openxmlformats.org/spreadsheetml/2006/main" count="287" uniqueCount="107">
  <si>
    <t xml:space="preserve">Единица измерения
</t>
  </si>
  <si>
    <t>исполнено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</si>
  <si>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</si>
  <si>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 xml:space="preserve">наименование показателя, установленного в муниципальном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</si>
  <si>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</si>
  <si>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</si>
  <si>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</si>
  <si>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</si>
  <si>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</si>
  <si>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</si>
  <si>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утверждено на год</t>
  </si>
  <si>
    <t>чел.</t>
  </si>
  <si>
    <t>ед.</t>
  </si>
  <si>
    <t>ед. измер.</t>
  </si>
  <si>
    <t>0801</t>
  </si>
  <si>
    <t>РДК</t>
  </si>
  <si>
    <t>ДШИ</t>
  </si>
  <si>
    <t>ЛДШИ</t>
  </si>
  <si>
    <t>Краеведческий музей</t>
  </si>
  <si>
    <t>число посетителей</t>
  </si>
  <si>
    <t>ПК и О</t>
  </si>
  <si>
    <t>КДЦ "Октябрь"</t>
  </si>
  <si>
    <t>Библиотечное, библиографическое и информационное обслуживание пользователей библиотеки</t>
  </si>
  <si>
    <t>число зрителей</t>
  </si>
  <si>
    <t xml:space="preserve">утверждено на год </t>
  </si>
  <si>
    <t>ЦРБ с поселениями по переданным полномочиям</t>
  </si>
  <si>
    <t>%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</si>
  <si>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</si>
  <si>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</si>
  <si>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</si>
  <si>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Реализация дополнительных предпрофессиональных программ в области искусств:</t>
  </si>
  <si>
    <t>живопись</t>
  </si>
  <si>
    <t xml:space="preserve"> фортепиано</t>
  </si>
  <si>
    <t>народные инструменты</t>
  </si>
  <si>
    <t>хоровое пение</t>
  </si>
  <si>
    <t>Реализация дополнительных предпрофессиональных программ в области искусств народные инструменты</t>
  </si>
  <si>
    <t>Показ кинофильмов</t>
  </si>
  <si>
    <t>Публичный показ музейных предметов, музейных коллекций (бесплатно)</t>
  </si>
  <si>
    <t>Публичный показ музейных предметов, музейных коллекций (платно)</t>
  </si>
  <si>
    <t xml:space="preserve">Библиотечное, библиографическое и информационное обслуживание пользователей библиотеки </t>
  </si>
  <si>
    <t>Количество посещений (вне стационара)</t>
  </si>
  <si>
    <t>Организация и проведение мероприятий (бесплатно)</t>
  </si>
  <si>
    <t>Количество участников</t>
  </si>
  <si>
    <t>Количество проведенных мероприятий</t>
  </si>
  <si>
    <t>Динамика количества участников</t>
  </si>
  <si>
    <t>Динамика количества мероприятий</t>
  </si>
  <si>
    <t>не было</t>
  </si>
  <si>
    <t>шт.</t>
  </si>
  <si>
    <t>человеко-день</t>
  </si>
  <si>
    <t>час</t>
  </si>
  <si>
    <t>единица</t>
  </si>
  <si>
    <t>Средняя заполняемость кинотеатра</t>
  </si>
  <si>
    <t>количество человеко-часов</t>
  </si>
  <si>
    <t>чел./час</t>
  </si>
  <si>
    <t>Организация и проведение мероприятий (платно)</t>
  </si>
  <si>
    <t>Культурно-досуговые учреждения</t>
  </si>
  <si>
    <t>Количество посещений (стационарно) по району</t>
  </si>
  <si>
    <t>Сельское поселение «Село Покровка»</t>
  </si>
  <si>
    <t>Сельское поселение «Село Лесопильное»</t>
  </si>
  <si>
    <t>Оренбургское сельское поселение</t>
  </si>
  <si>
    <t>Бойцовское сельское поселение</t>
  </si>
  <si>
    <t>Сельское поселение «Село Лончаково»</t>
  </si>
  <si>
    <t>Сельское поселение «Село Пушкино»</t>
  </si>
  <si>
    <t>Сельское поселение «Село Добролюбово»</t>
  </si>
  <si>
    <t>Лермонтовское сельское поселение</t>
  </si>
  <si>
    <t>Количество клубных формирований</t>
  </si>
  <si>
    <t>0</t>
  </si>
  <si>
    <t>Динамика посещений пользователей библиотеки (реальных и удаленных) по сравнению с предыдущим годом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</si>
  <si>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</si>
  <si>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хореографическое творчество</t>
  </si>
  <si>
    <t>Организация деятельности клубных формирований и формирований самодеятельного народного творчества (бесплатно)</t>
  </si>
  <si>
    <t>Организация деятельности клубных формирований и формирований самодеятельного народного творчества (платно)</t>
  </si>
  <si>
    <t xml:space="preserve">значение показателя в муниципальном задании  
</t>
  </si>
  <si>
    <t>20</t>
  </si>
  <si>
    <t>7</t>
  </si>
  <si>
    <t>Доля мероприятий для взрослых от общего количества проведенных мероприятий</t>
  </si>
  <si>
    <t>Доля мероприятий для детей и юношества от общего количества проведенных мероприятий</t>
  </si>
  <si>
    <t>50</t>
  </si>
  <si>
    <t>17</t>
  </si>
  <si>
    <t>5</t>
  </si>
  <si>
    <t>0703</t>
  </si>
  <si>
    <t>Исполнение муниципального задания по учреждениям культуры муниципального района на 01.04.2023 г.</t>
  </si>
  <si>
    <t>Количество посещений удалённо через сеть Интернет</t>
  </si>
  <si>
    <t>не было показателя</t>
  </si>
  <si>
    <t>Факт 1 квартал 2022</t>
  </si>
  <si>
    <t>25,14</t>
  </si>
  <si>
    <t>16</t>
  </si>
  <si>
    <t>205</t>
  </si>
  <si>
    <t>25</t>
  </si>
  <si>
    <t>40</t>
  </si>
  <si>
    <t>34</t>
  </si>
  <si>
    <t>14</t>
  </si>
  <si>
    <t>23</t>
  </si>
  <si>
    <t>120</t>
  </si>
  <si>
    <t>6</t>
  </si>
  <si>
    <t>60</t>
  </si>
  <si>
    <t>184</t>
  </si>
  <si>
    <t>144</t>
  </si>
  <si>
    <t>59</t>
  </si>
  <si>
    <t>72</t>
  </si>
  <si>
    <t>376</t>
  </si>
  <si>
    <t>30</t>
  </si>
  <si>
    <t>35</t>
  </si>
  <si>
    <t>201,2</t>
  </si>
  <si>
    <t>856,9</t>
  </si>
  <si>
    <t>47,5</t>
  </si>
  <si>
    <t>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</si>
</sst>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justify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justify" wrapText="1"/>
      <protection locked="0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3" fontId="4" fillId="5" borderId="1" xfId="0" applyNumberFormat="1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left" wrapText="1"/>
      <protection locked="0"/>
    </xf>
    <xf numFmtId="49" fontId="4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" fontId="7" fillId="2" borderId="1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0" fontId="1" fillId="5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Protection="1">
      <protection locked="0"/>
    </xf>
    <xf numFmtId="4" fontId="4" fillId="0" borderId="1" xfId="0" applyNumberFormat="1" applyFont="1" applyBorder="1" applyAlignment="1" applyProtection="1">
      <alignment wrapText="1"/>
      <protection locked="0"/>
    </xf>
    <xf numFmtId="2" fontId="4" fillId="0" borderId="1" xfId="0" applyNumberFormat="1" applyFont="1" applyBorder="1" applyAlignment="1" applyProtection="1">
      <alignment wrapText="1"/>
      <protection locked="0"/>
    </xf>
    <xf numFmtId="3" fontId="5" fillId="4" borderId="1" xfId="0" applyNumberFormat="1" applyFont="1" applyFill="1" applyBorder="1" applyAlignment="1" applyProtection="1">
      <alignment horizontal="center"/>
      <protection locked="0"/>
    </xf>
    <xf numFmtId="4" fontId="8" fillId="4" borderId="1" xfId="0" applyNumberFormat="1" applyFont="1" applyFill="1" applyBorder="1" applyAlignment="1" applyProtection="1">
      <alignment horizontal="center"/>
      <protection locked="0"/>
    </xf>
    <xf numFmtId="2" fontId="8" fillId="4" borderId="1" xfId="0" applyNumberFormat="1" applyFont="1" applyFill="1" applyBorder="1" applyAlignment="1" applyProtection="1">
      <alignment horizontal="center"/>
      <protection locked="0"/>
    </xf>
    <xf numFmtId="49" fontId="5" fillId="4" borderId="1" xfId="0" applyNumberFormat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Protection="1">
      <protection locked="0"/>
    </xf>
    <xf numFmtId="49" fontId="5" fillId="4" borderId="1" xfId="0" applyNumberFormat="1" applyFont="1" applyFill="1" applyBorder="1" applyProtection="1">
      <protection locked="0"/>
    </xf>
    <xf numFmtId="4" fontId="8" fillId="4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 applyProtection="1">
      <alignment horizontal="center"/>
      <protection locked="0"/>
    </xf>
    <xf numFmtId="4" fontId="8" fillId="4" borderId="1" xfId="0" applyNumberFormat="1" applyFont="1" applyFill="1" applyBorder="1" applyAlignment="1" applyProtection="1">
      <alignment horizontal="center" wrapText="1"/>
      <protection locked="0"/>
    </xf>
    <xf numFmtId="49" fontId="2" fillId="4" borderId="1" xfId="0" applyNumberFormat="1" applyFont="1" applyFill="1" applyBorder="1" applyAlignment="1" applyProtection="1">
      <alignment horizontal="center" wrapText="1"/>
      <protection locked="0"/>
    </xf>
    <xf numFmtId="9" fontId="4" fillId="0" borderId="1" xfId="1" applyFont="1" applyFill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4" fontId="2" fillId="0" borderId="1" xfId="0" applyNumberFormat="1" applyFont="1" applyBorder="1" applyAlignment="1" applyProtection="1">
      <alignment horizont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4" fillId="5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wrapText="1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4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 wrapText="1"/>
      <protection locked="0"/>
    </xf>
    <xf numFmtId="4" fontId="8" fillId="2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view="pageBreakPreview" topLeftCell="A72" zoomScaleSheetLayoutView="100" workbookViewId="0">
      <selection activeCell="G71" sqref="G71"/>
    </sheetView>
  </sheetViews>
  <sheetFormatPr defaultColWidth="9.140625" defaultRowHeight="12.75" x14ac:dyDescent="0.2"/>
  <cols>
    <col min="1" max="1" width="29.42578125" style="1" customWidth="1"/>
    <col min="2" max="2" width="9.85546875" style="13" customWidth="1"/>
    <col min="3" max="3" width="9.85546875" style="1" customWidth="1"/>
    <col min="4" max="4" width="10.7109375" style="14" customWidth="1"/>
    <col min="5" max="5" width="10.5703125" style="37" customWidth="1"/>
    <col min="6" max="6" width="11" style="14" customWidth="1"/>
    <col min="7" max="7" width="10" style="14" customWidth="1"/>
    <col min="8" max="8" width="11.85546875" style="39" customWidth="1"/>
    <col min="9" max="9" width="9.85546875" style="39" customWidth="1"/>
    <col min="10" max="10" width="12.140625" style="31" customWidth="1"/>
    <col min="11" max="11" width="10.140625" style="31" bestFit="1" customWidth="1"/>
    <col min="12" max="12" width="20.5703125" style="1" customWidth="1"/>
    <col min="13" max="13" width="6.85546875" style="14" customWidth="1"/>
    <col min="14" max="14" width="8" style="14" customWidth="1"/>
    <col min="15" max="15" width="7.85546875" style="14" customWidth="1"/>
    <col min="16" max="16" width="10.140625" style="14" customWidth="1"/>
    <col min="17" max="17" width="7.140625" style="14" customWidth="1"/>
    <col min="18" max="16384" width="9.140625" style="1"/>
  </cols>
  <sheetData>
    <row r="1" spans="1:17" x14ac:dyDescent="0.2">
      <c r="A1" s="116" t="s">
        <v>81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s="2" customFormat="1" ht="75.75" customHeight="1" x14ac:dyDescent="0.2">
      <c r="A2" s="117" t="s">
        <v>5</v>
      </c>
      <c r="B2" s="117" t="s">
        <v>6</v>
      </c>
      <c r="C2" s="117" t="s">
        <v>0</v>
      </c>
      <c r="D2" s="117" t="s">
        <v>8</v>
      </c>
      <c r="E2" s="117"/>
      <c r="F2" s="117"/>
      <c r="G2" s="117"/>
      <c r="H2" s="118" t="s">
        <v>2</v>
      </c>
      <c r="I2" s="118"/>
      <c r="J2" s="118"/>
      <c r="K2" s="118"/>
      <c r="L2" s="117" t="s">
        <v>9</v>
      </c>
      <c r="M2" s="117"/>
      <c r="N2" s="117"/>
      <c r="O2" s="117"/>
      <c r="P2" s="117"/>
      <c r="Q2" s="117"/>
    </row>
    <row r="3" spans="1:17" s="2" customFormat="1" ht="103.5" customHeight="1" x14ac:dyDescent="0.2">
      <c r="A3" s="117"/>
      <c r="B3" s="117"/>
      <c r="C3" s="117"/>
      <c r="D3" s="17" t="s">
        <v>24</v>
      </c>
      <c r="E3" s="17" t="s">
        <v>1</v>
      </c>
      <c r="F3" s="71" t="s">
        <v>7</v>
      </c>
      <c r="G3" s="15" t="s">
        <v>84</v>
      </c>
      <c r="H3" s="72" t="s">
        <v>10</v>
      </c>
      <c r="I3" s="72" t="s">
        <v>1</v>
      </c>
      <c r="J3" s="22" t="s">
        <v>7</v>
      </c>
      <c r="K3" s="15" t="s">
        <v>84</v>
      </c>
      <c r="L3" s="71" t="s">
        <v>3</v>
      </c>
      <c r="M3" s="71" t="s">
        <v>13</v>
      </c>
      <c r="N3" s="71" t="s">
        <v>72</v>
      </c>
      <c r="O3" s="71" t="s">
        <v>4</v>
      </c>
      <c r="P3" s="71" t="s">
        <v>7</v>
      </c>
      <c r="Q3" s="15" t="s">
        <v>84</v>
      </c>
    </row>
    <row r="4" spans="1:17" s="2" customFormat="1" ht="23.1" hidden="1" customHeight="1" x14ac:dyDescent="0.25">
      <c r="A4" s="71" t="s">
        <v>55</v>
      </c>
      <c r="B4" s="71"/>
      <c r="C4" s="71"/>
      <c r="D4" s="17"/>
      <c r="E4" s="17"/>
      <c r="F4" s="71"/>
      <c r="G4" s="15"/>
      <c r="H4" s="38">
        <f>H7+H12</f>
        <v>37169.689999999995</v>
      </c>
      <c r="I4" s="38">
        <f>I7+I12</f>
        <v>8610.93</v>
      </c>
      <c r="J4" s="23">
        <f>I4/H4*100</f>
        <v>23.166537035955916</v>
      </c>
      <c r="K4" s="24">
        <f>K7+K12</f>
        <v>7132.62</v>
      </c>
      <c r="L4" s="71"/>
      <c r="M4" s="71"/>
      <c r="N4" s="71"/>
      <c r="O4" s="71"/>
      <c r="P4" s="71"/>
      <c r="Q4" s="15"/>
    </row>
    <row r="5" spans="1:17" s="2" customFormat="1" ht="26.45" hidden="1" x14ac:dyDescent="0.25">
      <c r="A5" s="82" t="s">
        <v>41</v>
      </c>
      <c r="B5" s="51" t="s">
        <v>14</v>
      </c>
      <c r="C5" s="51"/>
      <c r="D5" s="51"/>
      <c r="E5" s="51"/>
      <c r="F5" s="51"/>
      <c r="G5" s="4"/>
      <c r="H5" s="52"/>
      <c r="I5" s="52"/>
      <c r="J5" s="52"/>
      <c r="K5" s="52"/>
      <c r="L5" s="51"/>
      <c r="M5" s="51"/>
      <c r="N5" s="51"/>
      <c r="O5" s="51"/>
      <c r="P5" s="51"/>
      <c r="Q5" s="51"/>
    </row>
    <row r="6" spans="1:17" s="2" customFormat="1" ht="21.6" hidden="1" customHeight="1" x14ac:dyDescent="0.25">
      <c r="A6" s="21" t="s">
        <v>43</v>
      </c>
      <c r="B6" s="4"/>
      <c r="C6" s="9" t="s">
        <v>48</v>
      </c>
      <c r="D6" s="33">
        <v>205</v>
      </c>
      <c r="E6" s="36">
        <v>208</v>
      </c>
      <c r="F6" s="32">
        <f>E6/D6*100</f>
        <v>101.46341463414635</v>
      </c>
      <c r="G6" s="33" t="s">
        <v>46</v>
      </c>
      <c r="H6" s="30"/>
      <c r="I6" s="30"/>
      <c r="J6" s="26"/>
      <c r="K6" s="27"/>
      <c r="L6" s="8"/>
      <c r="M6" s="3"/>
      <c r="N6" s="6"/>
      <c r="O6" s="6"/>
      <c r="P6" s="32"/>
      <c r="Q6" s="7"/>
    </row>
    <row r="7" spans="1:17" s="2" customFormat="1" ht="13.15" hidden="1" x14ac:dyDescent="0.25">
      <c r="A7" s="21" t="s">
        <v>42</v>
      </c>
      <c r="B7" s="4"/>
      <c r="C7" s="3" t="s">
        <v>11</v>
      </c>
      <c r="D7" s="33">
        <f>SUM(D18,D35,D48)</f>
        <v>103745</v>
      </c>
      <c r="E7" s="36">
        <f>SUM(E18,E35,E48)</f>
        <v>26230</v>
      </c>
      <c r="F7" s="32">
        <f>E7/D7*100</f>
        <v>25.283146175719313</v>
      </c>
      <c r="G7" s="3"/>
      <c r="H7" s="30">
        <f>H18+H35+H48</f>
        <v>27082.289999999997</v>
      </c>
      <c r="I7" s="30">
        <f>I18+I35+I48</f>
        <v>6299.13</v>
      </c>
      <c r="J7" s="26">
        <f>I7/H7*100</f>
        <v>23.259222170651007</v>
      </c>
      <c r="K7" s="27">
        <f>K18+K35+K48</f>
        <v>4606.38</v>
      </c>
      <c r="L7" s="8"/>
      <c r="M7" s="3"/>
      <c r="N7" s="6"/>
      <c r="O7" s="6"/>
      <c r="P7" s="32"/>
      <c r="Q7" s="7"/>
    </row>
    <row r="8" spans="1:17" s="2" customFormat="1" ht="26.45" hidden="1" x14ac:dyDescent="0.25">
      <c r="A8" s="21" t="s">
        <v>43</v>
      </c>
      <c r="B8" s="4"/>
      <c r="C8" s="3" t="s">
        <v>49</v>
      </c>
      <c r="D8" s="33">
        <v>362</v>
      </c>
      <c r="E8" s="36">
        <v>367</v>
      </c>
      <c r="F8" s="32">
        <f>E8/D8*100</f>
        <v>101.38121546961325</v>
      </c>
      <c r="G8" s="33" t="s">
        <v>46</v>
      </c>
      <c r="H8" s="30"/>
      <c r="I8" s="30"/>
      <c r="J8" s="26"/>
      <c r="K8" s="27"/>
      <c r="L8" s="8"/>
      <c r="M8" s="3"/>
      <c r="N8" s="6"/>
      <c r="O8" s="6"/>
      <c r="P8" s="32"/>
      <c r="Q8" s="7"/>
    </row>
    <row r="9" spans="1:17" s="2" customFormat="1" ht="22.5" hidden="1" customHeight="1" x14ac:dyDescent="0.25">
      <c r="A9" s="21" t="s">
        <v>43</v>
      </c>
      <c r="B9" s="4"/>
      <c r="C9" s="9" t="s">
        <v>50</v>
      </c>
      <c r="D9" s="34">
        <v>302</v>
      </c>
      <c r="E9" s="18">
        <v>306</v>
      </c>
      <c r="F9" s="32">
        <f>E9/D9*100</f>
        <v>101.32450331125828</v>
      </c>
      <c r="G9" s="33" t="s">
        <v>46</v>
      </c>
      <c r="H9" s="30"/>
      <c r="I9" s="30"/>
      <c r="J9" s="26"/>
      <c r="K9" s="25"/>
      <c r="L9" s="8"/>
      <c r="M9" s="3"/>
      <c r="N9" s="3"/>
      <c r="O9" s="3"/>
      <c r="P9" s="32"/>
      <c r="Q9" s="33"/>
    </row>
    <row r="10" spans="1:17" s="2" customFormat="1" ht="26.45" hidden="1" x14ac:dyDescent="0.25">
      <c r="A10" s="82" t="s">
        <v>54</v>
      </c>
      <c r="B10" s="51" t="s">
        <v>14</v>
      </c>
      <c r="C10" s="51"/>
      <c r="D10" s="51"/>
      <c r="E10" s="51"/>
      <c r="F10" s="51"/>
      <c r="G10" s="4"/>
      <c r="H10" s="53"/>
      <c r="I10" s="53"/>
      <c r="J10" s="53"/>
      <c r="K10" s="53"/>
      <c r="L10" s="51"/>
      <c r="M10" s="51"/>
      <c r="N10" s="51"/>
      <c r="O10" s="51"/>
      <c r="P10" s="51"/>
      <c r="Q10" s="51"/>
    </row>
    <row r="11" spans="1:17" s="2" customFormat="1" ht="22.5" hidden="1" customHeight="1" x14ac:dyDescent="0.25">
      <c r="A11" s="21" t="s">
        <v>43</v>
      </c>
      <c r="B11" s="4"/>
      <c r="C11" s="9" t="s">
        <v>48</v>
      </c>
      <c r="D11" s="33">
        <v>66</v>
      </c>
      <c r="E11" s="36">
        <v>67</v>
      </c>
      <c r="F11" s="32">
        <f t="shared" ref="F11:F30" si="0">E11/D11*100</f>
        <v>101.51515151515152</v>
      </c>
      <c r="G11" s="33" t="s">
        <v>46</v>
      </c>
      <c r="H11" s="30"/>
      <c r="I11" s="30"/>
      <c r="J11" s="26"/>
      <c r="K11" s="27"/>
      <c r="L11" s="8"/>
      <c r="M11" s="3"/>
      <c r="N11" s="6"/>
      <c r="O11" s="6"/>
      <c r="P11" s="32"/>
      <c r="Q11" s="7"/>
    </row>
    <row r="12" spans="1:17" s="2" customFormat="1" ht="13.15" hidden="1" x14ac:dyDescent="0.25">
      <c r="A12" s="21" t="s">
        <v>42</v>
      </c>
      <c r="B12" s="4"/>
      <c r="C12" s="3" t="s">
        <v>11</v>
      </c>
      <c r="D12" s="33">
        <f>SUM(D23,D40)</f>
        <v>15970</v>
      </c>
      <c r="E12" s="36">
        <f>SUM(E23,E40)</f>
        <v>5073</v>
      </c>
      <c r="F12" s="32">
        <f t="shared" si="0"/>
        <v>31.765810895428931</v>
      </c>
      <c r="G12" s="3"/>
      <c r="H12" s="30">
        <f>H23+H40</f>
        <v>10087.4</v>
      </c>
      <c r="I12" s="30">
        <f>I23+I40</f>
        <v>2311.8000000000002</v>
      </c>
      <c r="J12" s="26">
        <f>I12/H12*100</f>
        <v>22.917699308047666</v>
      </c>
      <c r="K12" s="27">
        <f>K23+K40</f>
        <v>2526.2399999999998</v>
      </c>
      <c r="L12" s="8"/>
      <c r="M12" s="3"/>
      <c r="N12" s="6"/>
      <c r="O12" s="6"/>
      <c r="P12" s="32"/>
      <c r="Q12" s="7"/>
    </row>
    <row r="13" spans="1:17" s="2" customFormat="1" ht="22.5" hidden="1" customHeight="1" x14ac:dyDescent="0.25">
      <c r="A13" s="21" t="s">
        <v>43</v>
      </c>
      <c r="B13" s="4"/>
      <c r="C13" s="3" t="s">
        <v>49</v>
      </c>
      <c r="D13" s="33">
        <v>240</v>
      </c>
      <c r="E13" s="36">
        <v>247.2</v>
      </c>
      <c r="F13" s="32">
        <f t="shared" si="0"/>
        <v>103</v>
      </c>
      <c r="G13" s="33" t="s">
        <v>46</v>
      </c>
      <c r="H13" s="30"/>
      <c r="I13" s="30"/>
      <c r="J13" s="26"/>
      <c r="K13" s="27"/>
      <c r="L13" s="8"/>
      <c r="M13" s="3"/>
      <c r="N13" s="6"/>
      <c r="O13" s="6"/>
      <c r="P13" s="32"/>
      <c r="Q13" s="7"/>
    </row>
    <row r="14" spans="1:17" s="2" customFormat="1" ht="22.5" hidden="1" customHeight="1" x14ac:dyDescent="0.25">
      <c r="A14" s="21" t="s">
        <v>43</v>
      </c>
      <c r="B14" s="4"/>
      <c r="C14" s="9" t="s">
        <v>50</v>
      </c>
      <c r="D14" s="34">
        <v>200</v>
      </c>
      <c r="E14" s="18">
        <v>206</v>
      </c>
      <c r="F14" s="32">
        <f t="shared" si="0"/>
        <v>103</v>
      </c>
      <c r="G14" s="33" t="s">
        <v>46</v>
      </c>
      <c r="H14" s="30"/>
      <c r="I14" s="30"/>
      <c r="J14" s="26"/>
      <c r="K14" s="25"/>
      <c r="L14" s="8"/>
      <c r="M14" s="3"/>
      <c r="N14" s="3"/>
      <c r="O14" s="3"/>
      <c r="P14" s="32"/>
      <c r="Q14" s="33"/>
    </row>
    <row r="15" spans="1:17" s="2" customFormat="1" ht="19.5" customHeight="1" x14ac:dyDescent="0.2">
      <c r="A15" s="40" t="s">
        <v>15</v>
      </c>
      <c r="B15" s="41"/>
      <c r="C15" s="42"/>
      <c r="D15" s="42"/>
      <c r="E15" s="43"/>
      <c r="F15" s="43"/>
      <c r="G15" s="43"/>
      <c r="H15" s="95">
        <f>H23+H27+H30+H18</f>
        <v>24645.629999999997</v>
      </c>
      <c r="I15" s="95">
        <f>I23+I27+I30+I18</f>
        <v>6086.4</v>
      </c>
      <c r="J15" s="95">
        <f>I15/H15*100</f>
        <v>24.695655984448358</v>
      </c>
      <c r="K15" s="95">
        <f>K18+K23+K27+K30</f>
        <v>4941.8000000000011</v>
      </c>
      <c r="L15" s="66"/>
      <c r="M15" s="46"/>
      <c r="N15" s="46"/>
      <c r="O15" s="46"/>
      <c r="P15" s="48"/>
      <c r="Q15" s="46"/>
    </row>
    <row r="16" spans="1:17" s="2" customFormat="1" ht="25.5" x14ac:dyDescent="0.2">
      <c r="A16" s="82" t="s">
        <v>41</v>
      </c>
      <c r="B16" s="51" t="s">
        <v>14</v>
      </c>
      <c r="C16" s="51"/>
      <c r="D16" s="51"/>
      <c r="E16" s="51"/>
      <c r="F16" s="51"/>
      <c r="G16" s="51"/>
      <c r="H16" s="53"/>
      <c r="I16" s="53"/>
      <c r="J16" s="53"/>
      <c r="K16" s="53"/>
      <c r="L16" s="51"/>
      <c r="M16" s="51"/>
      <c r="N16" s="51"/>
      <c r="O16" s="51"/>
      <c r="P16" s="51"/>
      <c r="Q16" s="51"/>
    </row>
    <row r="17" spans="1:17" s="2" customFormat="1" ht="25.5" x14ac:dyDescent="0.2">
      <c r="A17" s="21" t="s">
        <v>43</v>
      </c>
      <c r="B17" s="4"/>
      <c r="C17" s="9" t="s">
        <v>48</v>
      </c>
      <c r="D17" s="33">
        <v>479</v>
      </c>
      <c r="E17" s="19">
        <v>352</v>
      </c>
      <c r="F17" s="32">
        <f t="shared" si="0"/>
        <v>73.486430062630475</v>
      </c>
      <c r="G17" s="19">
        <v>215</v>
      </c>
      <c r="H17" s="30"/>
      <c r="I17" s="30"/>
      <c r="J17" s="26"/>
      <c r="K17" s="30"/>
      <c r="L17" s="21" t="s">
        <v>45</v>
      </c>
      <c r="M17" s="3" t="s">
        <v>26</v>
      </c>
      <c r="N17" s="3">
        <v>13.3</v>
      </c>
      <c r="O17" s="3">
        <v>0</v>
      </c>
      <c r="P17" s="32">
        <v>0</v>
      </c>
      <c r="Q17" s="3">
        <v>0</v>
      </c>
    </row>
    <row r="18" spans="1:17" s="2" customFormat="1" ht="25.5" x14ac:dyDescent="0.2">
      <c r="A18" s="21" t="s">
        <v>42</v>
      </c>
      <c r="B18" s="4"/>
      <c r="C18" s="106" t="s">
        <v>11</v>
      </c>
      <c r="D18" s="33">
        <v>48870</v>
      </c>
      <c r="E18" s="33">
        <v>13320</v>
      </c>
      <c r="F18" s="32">
        <f>E18/D18*100</f>
        <v>27.255985267034994</v>
      </c>
      <c r="G18" s="33">
        <v>6966</v>
      </c>
      <c r="H18" s="110">
        <v>14817.63</v>
      </c>
      <c r="I18" s="110">
        <v>3836.9</v>
      </c>
      <c r="J18" s="111">
        <f>I18/H18*100</f>
        <v>25.894154463298115</v>
      </c>
      <c r="K18" s="110">
        <v>2592.59</v>
      </c>
      <c r="L18" s="21" t="s">
        <v>44</v>
      </c>
      <c r="M18" s="3" t="s">
        <v>26</v>
      </c>
      <c r="N18" s="3">
        <v>50.5</v>
      </c>
      <c r="O18" s="3">
        <v>0</v>
      </c>
      <c r="P18" s="32">
        <v>0</v>
      </c>
      <c r="Q18" s="3">
        <v>0</v>
      </c>
    </row>
    <row r="19" spans="1:17" s="2" customFormat="1" ht="38.25" x14ac:dyDescent="0.2">
      <c r="A19" s="21" t="s">
        <v>43</v>
      </c>
      <c r="B19" s="4"/>
      <c r="C19" s="3" t="s">
        <v>49</v>
      </c>
      <c r="D19" s="33">
        <v>102</v>
      </c>
      <c r="E19" s="19">
        <v>26.4</v>
      </c>
      <c r="F19" s="32">
        <f t="shared" si="0"/>
        <v>25.882352941176467</v>
      </c>
      <c r="G19" s="19">
        <v>32.4</v>
      </c>
      <c r="H19" s="30"/>
      <c r="I19" s="30"/>
      <c r="J19" s="26"/>
      <c r="K19" s="30"/>
      <c r="L19" s="21" t="s">
        <v>43</v>
      </c>
      <c r="M19" s="3" t="s">
        <v>47</v>
      </c>
      <c r="N19" s="3">
        <v>85</v>
      </c>
      <c r="O19" s="3">
        <v>22</v>
      </c>
      <c r="P19" s="32">
        <f t="shared" ref="P19:P31" si="1">O19/N19*100</f>
        <v>25.882352941176475</v>
      </c>
      <c r="Q19" s="3">
        <v>27</v>
      </c>
    </row>
    <row r="20" spans="1:17" s="2" customFormat="1" ht="30.75" customHeight="1" x14ac:dyDescent="0.2">
      <c r="A20" s="21" t="s">
        <v>43</v>
      </c>
      <c r="B20" s="4"/>
      <c r="C20" s="9" t="s">
        <v>50</v>
      </c>
      <c r="D20" s="3">
        <v>85</v>
      </c>
      <c r="E20" s="3">
        <v>22</v>
      </c>
      <c r="F20" s="32">
        <f t="shared" si="0"/>
        <v>25.882352941176475</v>
      </c>
      <c r="G20" s="3">
        <v>27</v>
      </c>
      <c r="H20" s="30"/>
      <c r="I20" s="30"/>
      <c r="J20" s="26"/>
      <c r="K20" s="30"/>
      <c r="L20" s="21" t="s">
        <v>42</v>
      </c>
      <c r="M20" s="3" t="s">
        <v>11</v>
      </c>
      <c r="N20" s="33">
        <v>48870</v>
      </c>
      <c r="O20" s="33">
        <v>13320</v>
      </c>
      <c r="P20" s="32">
        <f t="shared" si="1"/>
        <v>27.255985267034994</v>
      </c>
      <c r="Q20" s="33">
        <v>6966</v>
      </c>
    </row>
    <row r="21" spans="1:17" s="2" customFormat="1" ht="22.5" customHeight="1" x14ac:dyDescent="0.2">
      <c r="A21" s="82" t="s">
        <v>54</v>
      </c>
      <c r="B21" s="51" t="s">
        <v>14</v>
      </c>
      <c r="C21" s="51"/>
      <c r="D21" s="51"/>
      <c r="E21" s="51"/>
      <c r="F21" s="51"/>
      <c r="G21" s="51"/>
      <c r="H21" s="53"/>
      <c r="I21" s="53"/>
      <c r="J21" s="53"/>
      <c r="K21" s="53"/>
      <c r="L21" s="51"/>
      <c r="M21" s="51"/>
      <c r="N21" s="51"/>
      <c r="O21" s="51"/>
      <c r="P21" s="51"/>
      <c r="Q21" s="51"/>
    </row>
    <row r="22" spans="1:17" s="2" customFormat="1" ht="25.5" x14ac:dyDescent="0.2">
      <c r="A22" s="21" t="s">
        <v>43</v>
      </c>
      <c r="B22" s="4"/>
      <c r="C22" s="9" t="s">
        <v>48</v>
      </c>
      <c r="D22" s="33">
        <v>85.7</v>
      </c>
      <c r="E22" s="19">
        <v>90</v>
      </c>
      <c r="F22" s="32">
        <f t="shared" si="0"/>
        <v>105.01750291715285</v>
      </c>
      <c r="G22" s="19">
        <v>62.2</v>
      </c>
      <c r="H22" s="30"/>
      <c r="I22" s="30"/>
      <c r="J22" s="26"/>
      <c r="K22" s="30"/>
      <c r="L22" s="21" t="s">
        <v>45</v>
      </c>
      <c r="M22" s="3" t="s">
        <v>26</v>
      </c>
      <c r="N22" s="3">
        <v>0</v>
      </c>
      <c r="O22" s="3">
        <v>0</v>
      </c>
      <c r="P22" s="32">
        <v>0</v>
      </c>
      <c r="Q22" s="3">
        <v>0</v>
      </c>
    </row>
    <row r="23" spans="1:17" s="2" customFormat="1" ht="25.5" x14ac:dyDescent="0.2">
      <c r="A23" s="21" t="s">
        <v>42</v>
      </c>
      <c r="B23" s="4"/>
      <c r="C23" s="106" t="s">
        <v>11</v>
      </c>
      <c r="D23" s="33">
        <v>11720</v>
      </c>
      <c r="E23" s="33">
        <v>4016</v>
      </c>
      <c r="F23" s="32">
        <f t="shared" si="0"/>
        <v>34.266211604095567</v>
      </c>
      <c r="G23" s="33">
        <v>2911</v>
      </c>
      <c r="H23" s="110">
        <v>8769.9</v>
      </c>
      <c r="I23" s="110">
        <v>2001</v>
      </c>
      <c r="J23" s="111">
        <f>I23/H23*100</f>
        <v>22.816679779701023</v>
      </c>
      <c r="K23" s="110">
        <v>2298.9299999999998</v>
      </c>
      <c r="L23" s="21" t="s">
        <v>44</v>
      </c>
      <c r="M23" s="3" t="s">
        <v>26</v>
      </c>
      <c r="N23" s="3">
        <v>0</v>
      </c>
      <c r="O23" s="3">
        <v>0</v>
      </c>
      <c r="P23" s="32">
        <v>0</v>
      </c>
      <c r="Q23" s="3">
        <v>0</v>
      </c>
    </row>
    <row r="24" spans="1:17" s="2" customFormat="1" ht="38.25" x14ac:dyDescent="0.2">
      <c r="A24" s="21" t="s">
        <v>43</v>
      </c>
      <c r="B24" s="4"/>
      <c r="C24" s="3" t="s">
        <v>49</v>
      </c>
      <c r="D24" s="33">
        <v>136.80000000000001</v>
      </c>
      <c r="E24" s="19">
        <v>44.4</v>
      </c>
      <c r="F24" s="32">
        <f t="shared" si="0"/>
        <v>32.456140350877192</v>
      </c>
      <c r="G24" s="19">
        <v>46.8</v>
      </c>
      <c r="H24" s="30"/>
      <c r="I24" s="30"/>
      <c r="J24" s="26"/>
      <c r="K24" s="30"/>
      <c r="L24" s="21" t="s">
        <v>43</v>
      </c>
      <c r="M24" s="3" t="s">
        <v>47</v>
      </c>
      <c r="N24" s="3">
        <v>114</v>
      </c>
      <c r="O24" s="3">
        <v>37</v>
      </c>
      <c r="P24" s="32">
        <f t="shared" si="1"/>
        <v>32.456140350877192</v>
      </c>
      <c r="Q24" s="3">
        <v>39</v>
      </c>
    </row>
    <row r="25" spans="1:17" s="2" customFormat="1" ht="32.25" customHeight="1" x14ac:dyDescent="0.2">
      <c r="A25" s="21" t="s">
        <v>43</v>
      </c>
      <c r="B25" s="4"/>
      <c r="C25" s="9" t="s">
        <v>50</v>
      </c>
      <c r="D25" s="3">
        <v>114</v>
      </c>
      <c r="E25" s="3">
        <v>37</v>
      </c>
      <c r="F25" s="32">
        <f t="shared" si="0"/>
        <v>32.456140350877192</v>
      </c>
      <c r="G25" s="3">
        <v>39</v>
      </c>
      <c r="H25" s="30"/>
      <c r="I25" s="30"/>
      <c r="J25" s="25"/>
      <c r="K25" s="30"/>
      <c r="L25" s="21" t="s">
        <v>42</v>
      </c>
      <c r="M25" s="3" t="s">
        <v>11</v>
      </c>
      <c r="N25" s="33">
        <v>11720</v>
      </c>
      <c r="O25" s="33">
        <v>4016</v>
      </c>
      <c r="P25" s="32">
        <f t="shared" si="1"/>
        <v>34.266211604095567</v>
      </c>
      <c r="Q25" s="33">
        <v>2911</v>
      </c>
    </row>
    <row r="26" spans="1:17" s="2" customFormat="1" ht="48" customHeight="1" x14ac:dyDescent="0.2">
      <c r="A26" s="82" t="s">
        <v>70</v>
      </c>
      <c r="B26" s="51"/>
      <c r="C26" s="51"/>
      <c r="D26" s="51"/>
      <c r="E26" s="51"/>
      <c r="F26" s="51"/>
      <c r="G26" s="51"/>
      <c r="H26" s="53"/>
      <c r="I26" s="53"/>
      <c r="J26" s="53"/>
      <c r="K26" s="53"/>
      <c r="L26" s="51"/>
      <c r="M26" s="51"/>
      <c r="N26" s="51"/>
      <c r="O26" s="51"/>
      <c r="P26" s="51"/>
      <c r="Q26" s="51"/>
    </row>
    <row r="27" spans="1:17" s="2" customFormat="1" ht="63.75" customHeight="1" x14ac:dyDescent="0.2">
      <c r="A27" s="10" t="s">
        <v>65</v>
      </c>
      <c r="B27" s="3"/>
      <c r="C27" s="106" t="s">
        <v>12</v>
      </c>
      <c r="D27" s="4" t="s">
        <v>86</v>
      </c>
      <c r="E27" s="4" t="s">
        <v>86</v>
      </c>
      <c r="F27" s="32">
        <f t="shared" si="0"/>
        <v>100</v>
      </c>
      <c r="G27" s="4" t="s">
        <v>78</v>
      </c>
      <c r="H27" s="112" t="s">
        <v>104</v>
      </c>
      <c r="I27" s="112" t="s">
        <v>106</v>
      </c>
      <c r="J27" s="113">
        <f>I27/H27*100</f>
        <v>23.456646049714085</v>
      </c>
      <c r="K27" s="112" t="s">
        <v>85</v>
      </c>
      <c r="L27" s="21" t="s">
        <v>75</v>
      </c>
      <c r="M27" s="3" t="s">
        <v>26</v>
      </c>
      <c r="N27" s="33">
        <v>50</v>
      </c>
      <c r="O27" s="33">
        <v>50</v>
      </c>
      <c r="P27" s="32">
        <f t="shared" si="1"/>
        <v>100</v>
      </c>
      <c r="Q27" s="33" t="s">
        <v>77</v>
      </c>
    </row>
    <row r="28" spans="1:17" s="2" customFormat="1" ht="64.5" customHeight="1" x14ac:dyDescent="0.2">
      <c r="A28" s="83"/>
      <c r="B28" s="83"/>
      <c r="C28" s="83"/>
      <c r="D28" s="4"/>
      <c r="E28" s="4"/>
      <c r="F28" s="32"/>
      <c r="G28" s="4"/>
      <c r="H28" s="4"/>
      <c r="I28" s="4"/>
      <c r="J28" s="4"/>
      <c r="K28" s="4"/>
      <c r="L28" s="21" t="s">
        <v>76</v>
      </c>
      <c r="M28" s="3" t="s">
        <v>26</v>
      </c>
      <c r="N28" s="33">
        <v>50</v>
      </c>
      <c r="O28" s="33">
        <v>50</v>
      </c>
      <c r="P28" s="32">
        <f t="shared" si="1"/>
        <v>100</v>
      </c>
      <c r="Q28" s="33" t="s">
        <v>77</v>
      </c>
    </row>
    <row r="29" spans="1:17" s="2" customFormat="1" ht="51.75" customHeight="1" x14ac:dyDescent="0.2">
      <c r="A29" s="82" t="s">
        <v>71</v>
      </c>
      <c r="B29" s="51"/>
      <c r="C29" s="54"/>
      <c r="D29" s="55"/>
      <c r="E29" s="56"/>
      <c r="F29" s="56"/>
      <c r="G29" s="56"/>
      <c r="H29" s="57"/>
      <c r="I29" s="57"/>
      <c r="J29" s="57"/>
      <c r="K29" s="57"/>
      <c r="L29" s="85"/>
      <c r="M29" s="57"/>
      <c r="N29" s="57"/>
      <c r="O29" s="57"/>
      <c r="P29" s="57"/>
      <c r="Q29" s="57"/>
    </row>
    <row r="30" spans="1:17" s="2" customFormat="1" ht="69" customHeight="1" x14ac:dyDescent="0.2">
      <c r="A30" s="10" t="s">
        <v>65</v>
      </c>
      <c r="B30" s="3"/>
      <c r="C30" s="106" t="s">
        <v>12</v>
      </c>
      <c r="D30" s="112" t="s">
        <v>79</v>
      </c>
      <c r="E30" s="112" t="s">
        <v>79</v>
      </c>
      <c r="F30" s="109">
        <f t="shared" si="0"/>
        <v>100</v>
      </c>
      <c r="G30" s="112" t="s">
        <v>79</v>
      </c>
      <c r="H30" s="112" t="s">
        <v>103</v>
      </c>
      <c r="I30" s="112" t="s">
        <v>105</v>
      </c>
      <c r="J30" s="113">
        <f>I30/H30*100</f>
        <v>23.608349900596423</v>
      </c>
      <c r="K30" s="112" t="s">
        <v>85</v>
      </c>
      <c r="L30" s="21" t="s">
        <v>75</v>
      </c>
      <c r="M30" s="3" t="s">
        <v>26</v>
      </c>
      <c r="N30" s="33">
        <v>20</v>
      </c>
      <c r="O30" s="33">
        <v>20</v>
      </c>
      <c r="P30" s="32">
        <f t="shared" si="1"/>
        <v>100</v>
      </c>
      <c r="Q30" s="33">
        <v>20</v>
      </c>
    </row>
    <row r="31" spans="1:17" s="2" customFormat="1" ht="62.25" customHeight="1" x14ac:dyDescent="0.2">
      <c r="A31" s="83"/>
      <c r="B31" s="83"/>
      <c r="C31" s="83"/>
      <c r="D31" s="4"/>
      <c r="E31" s="4"/>
      <c r="F31" s="4"/>
      <c r="G31" s="4"/>
      <c r="H31" s="4"/>
      <c r="I31" s="4"/>
      <c r="J31" s="4"/>
      <c r="K31" s="4"/>
      <c r="L31" s="21" t="s">
        <v>76</v>
      </c>
      <c r="M31" s="3" t="s">
        <v>26</v>
      </c>
      <c r="N31" s="33">
        <v>80</v>
      </c>
      <c r="O31" s="33">
        <v>80</v>
      </c>
      <c r="P31" s="32">
        <f t="shared" si="1"/>
        <v>100</v>
      </c>
      <c r="Q31" s="33">
        <v>80</v>
      </c>
    </row>
    <row r="32" spans="1:17" s="2" customFormat="1" ht="24" customHeight="1" x14ac:dyDescent="0.2">
      <c r="A32" s="44" t="s">
        <v>21</v>
      </c>
      <c r="B32" s="45"/>
      <c r="C32" s="46"/>
      <c r="D32" s="46"/>
      <c r="E32" s="46"/>
      <c r="F32" s="46"/>
      <c r="G32" s="46"/>
      <c r="H32" s="89">
        <f>H35+H40+H44</f>
        <v>12057.54</v>
      </c>
      <c r="I32" s="89">
        <f>I35+I40+I44</f>
        <v>2662.7000000000003</v>
      </c>
      <c r="J32" s="89">
        <f>I32/H32*100</f>
        <v>22.083277351764956</v>
      </c>
      <c r="K32" s="89">
        <f>K35+K40+K44</f>
        <v>2473.5</v>
      </c>
      <c r="L32" s="66"/>
      <c r="M32" s="46"/>
      <c r="N32" s="46"/>
      <c r="O32" s="46"/>
      <c r="P32" s="48"/>
      <c r="Q32" s="46"/>
    </row>
    <row r="33" spans="1:17" s="2" customFormat="1" ht="25.5" x14ac:dyDescent="0.2">
      <c r="A33" s="82" t="s">
        <v>41</v>
      </c>
      <c r="B33" s="51" t="s">
        <v>14</v>
      </c>
      <c r="C33" s="51"/>
      <c r="D33" s="51"/>
      <c r="E33" s="51"/>
      <c r="F33" s="51"/>
      <c r="G33" s="51"/>
      <c r="H33" s="53"/>
      <c r="I33" s="53"/>
      <c r="J33" s="53"/>
      <c r="K33" s="53"/>
      <c r="L33" s="51"/>
      <c r="M33" s="51"/>
      <c r="N33" s="51"/>
      <c r="O33" s="51"/>
      <c r="P33" s="51"/>
      <c r="Q33" s="51"/>
    </row>
    <row r="34" spans="1:17" s="2" customFormat="1" ht="35.25" customHeight="1" x14ac:dyDescent="0.2">
      <c r="A34" s="21" t="s">
        <v>43</v>
      </c>
      <c r="B34" s="4"/>
      <c r="C34" s="9" t="s">
        <v>48</v>
      </c>
      <c r="D34" s="4" t="s">
        <v>96</v>
      </c>
      <c r="E34" s="35" t="s">
        <v>100</v>
      </c>
      <c r="F34" s="32">
        <f>E34/D34*100</f>
        <v>204.34782608695653</v>
      </c>
      <c r="G34" s="35" t="s">
        <v>87</v>
      </c>
      <c r="H34" s="30"/>
      <c r="I34" s="30"/>
      <c r="J34" s="25"/>
      <c r="K34" s="30"/>
      <c r="L34" s="21" t="s">
        <v>45</v>
      </c>
      <c r="M34" s="3" t="s">
        <v>26</v>
      </c>
      <c r="N34" s="4" t="s">
        <v>74</v>
      </c>
      <c r="O34" s="4" t="s">
        <v>66</v>
      </c>
      <c r="P34" s="32">
        <v>0</v>
      </c>
      <c r="Q34" s="4" t="s">
        <v>66</v>
      </c>
    </row>
    <row r="35" spans="1:17" s="2" customFormat="1" ht="34.5" customHeight="1" x14ac:dyDescent="0.2">
      <c r="A35" s="21" t="s">
        <v>42</v>
      </c>
      <c r="B35" s="4"/>
      <c r="C35" s="106" t="s">
        <v>11</v>
      </c>
      <c r="D35" s="114">
        <v>26515</v>
      </c>
      <c r="E35" s="114">
        <v>6387</v>
      </c>
      <c r="F35" s="109">
        <f>E35/D35*100</f>
        <v>24.088251932868189</v>
      </c>
      <c r="G35" s="114">
        <v>6169</v>
      </c>
      <c r="H35" s="110">
        <v>8229.0400000000009</v>
      </c>
      <c r="I35" s="110">
        <v>1836.9</v>
      </c>
      <c r="J35" s="111">
        <f>I35/H35*100</f>
        <v>22.322166376636883</v>
      </c>
      <c r="K35" s="110">
        <v>1251.8900000000001</v>
      </c>
      <c r="L35" s="21" t="s">
        <v>44</v>
      </c>
      <c r="M35" s="3" t="s">
        <v>26</v>
      </c>
      <c r="N35" s="4" t="s">
        <v>66</v>
      </c>
      <c r="O35" s="4" t="s">
        <v>66</v>
      </c>
      <c r="P35" s="32">
        <v>0</v>
      </c>
      <c r="Q35" s="4" t="s">
        <v>66</v>
      </c>
    </row>
    <row r="36" spans="1:17" s="2" customFormat="1" ht="35.25" customHeight="1" x14ac:dyDescent="0.2">
      <c r="A36" s="21" t="s">
        <v>43</v>
      </c>
      <c r="B36" s="4"/>
      <c r="C36" s="3" t="s">
        <v>49</v>
      </c>
      <c r="D36" s="4" t="s">
        <v>97</v>
      </c>
      <c r="E36" s="19">
        <v>17</v>
      </c>
      <c r="F36" s="32">
        <f>E36/D36*100</f>
        <v>11.805555555555555</v>
      </c>
      <c r="G36" s="19">
        <v>30</v>
      </c>
      <c r="H36" s="30"/>
      <c r="I36" s="30"/>
      <c r="J36" s="26"/>
      <c r="K36" s="30"/>
      <c r="L36" s="21" t="s">
        <v>43</v>
      </c>
      <c r="M36" s="3" t="s">
        <v>47</v>
      </c>
      <c r="N36" s="4" t="s">
        <v>93</v>
      </c>
      <c r="O36" s="4" t="s">
        <v>91</v>
      </c>
      <c r="P36" s="32">
        <f>O36/N36*100</f>
        <v>11.666666666666666</v>
      </c>
      <c r="Q36" s="4" t="s">
        <v>91</v>
      </c>
    </row>
    <row r="37" spans="1:17" s="2" customFormat="1" ht="26.25" customHeight="1" x14ac:dyDescent="0.2">
      <c r="A37" s="21" t="s">
        <v>43</v>
      </c>
      <c r="B37" s="4"/>
      <c r="C37" s="9" t="s">
        <v>50</v>
      </c>
      <c r="D37" s="4" t="s">
        <v>93</v>
      </c>
      <c r="E37" s="4" t="s">
        <v>91</v>
      </c>
      <c r="F37" s="32">
        <f>E37/D37*100</f>
        <v>11.666666666666666</v>
      </c>
      <c r="G37" s="4" t="s">
        <v>73</v>
      </c>
      <c r="H37" s="30"/>
      <c r="I37" s="30"/>
      <c r="J37" s="26"/>
      <c r="K37" s="30"/>
      <c r="L37" s="21" t="s">
        <v>42</v>
      </c>
      <c r="M37" s="3" t="s">
        <v>11</v>
      </c>
      <c r="N37" s="34">
        <v>26515</v>
      </c>
      <c r="O37" s="34">
        <v>6387</v>
      </c>
      <c r="P37" s="32">
        <f>O37/N37*100</f>
        <v>24.088251932868189</v>
      </c>
      <c r="Q37" s="34">
        <v>5116</v>
      </c>
    </row>
    <row r="38" spans="1:17" s="2" customFormat="1" ht="25.5" x14ac:dyDescent="0.2">
      <c r="A38" s="82" t="s">
        <v>54</v>
      </c>
      <c r="B38" s="51" t="s">
        <v>14</v>
      </c>
      <c r="C38" s="51"/>
      <c r="D38" s="51"/>
      <c r="E38" s="51"/>
      <c r="F38" s="51"/>
      <c r="G38" s="51"/>
      <c r="H38" s="53"/>
      <c r="I38" s="53"/>
      <c r="J38" s="53"/>
      <c r="K38" s="53"/>
      <c r="L38" s="51"/>
      <c r="M38" s="51"/>
      <c r="N38" s="51"/>
      <c r="O38" s="51"/>
      <c r="P38" s="51"/>
      <c r="Q38" s="51"/>
    </row>
    <row r="39" spans="1:17" s="2" customFormat="1" ht="38.25" customHeight="1" x14ac:dyDescent="0.2">
      <c r="A39" s="21" t="s">
        <v>43</v>
      </c>
      <c r="B39" s="4"/>
      <c r="C39" s="9" t="s">
        <v>48</v>
      </c>
      <c r="D39" s="4" t="s">
        <v>98</v>
      </c>
      <c r="E39" s="35" t="s">
        <v>102</v>
      </c>
      <c r="F39" s="32">
        <f>E39/D39*100</f>
        <v>59.322033898305079</v>
      </c>
      <c r="G39" s="35" t="s">
        <v>88</v>
      </c>
      <c r="H39" s="30"/>
      <c r="I39" s="30"/>
      <c r="J39" s="26"/>
      <c r="K39" s="30"/>
      <c r="L39" s="21" t="s">
        <v>45</v>
      </c>
      <c r="M39" s="3" t="s">
        <v>26</v>
      </c>
      <c r="N39" s="4" t="s">
        <v>73</v>
      </c>
      <c r="O39" s="4" t="s">
        <v>66</v>
      </c>
      <c r="P39" s="32">
        <v>0</v>
      </c>
      <c r="Q39" s="4" t="s">
        <v>66</v>
      </c>
    </row>
    <row r="40" spans="1:17" s="2" customFormat="1" ht="30" customHeight="1" x14ac:dyDescent="0.2">
      <c r="A40" s="21" t="s">
        <v>42</v>
      </c>
      <c r="B40" s="4"/>
      <c r="C40" s="106" t="s">
        <v>11</v>
      </c>
      <c r="D40" s="114">
        <v>4250</v>
      </c>
      <c r="E40" s="114">
        <v>1057</v>
      </c>
      <c r="F40" s="109">
        <f>E40/D40*100</f>
        <v>24.870588235294118</v>
      </c>
      <c r="G40" s="114">
        <v>1035</v>
      </c>
      <c r="H40" s="110">
        <v>1317.5</v>
      </c>
      <c r="I40" s="110">
        <v>310.8</v>
      </c>
      <c r="J40" s="111">
        <f>I40/H40*100</f>
        <v>23.590132827324478</v>
      </c>
      <c r="K40" s="110">
        <v>227.31</v>
      </c>
      <c r="L40" s="21" t="s">
        <v>44</v>
      </c>
      <c r="M40" s="3" t="s">
        <v>26</v>
      </c>
      <c r="N40" s="4" t="s">
        <v>94</v>
      </c>
      <c r="O40" s="4" t="s">
        <v>66</v>
      </c>
      <c r="P40" s="32">
        <v>0</v>
      </c>
      <c r="Q40" s="4" t="s">
        <v>66</v>
      </c>
    </row>
    <row r="41" spans="1:17" s="2" customFormat="1" ht="38.25" customHeight="1" x14ac:dyDescent="0.2">
      <c r="A41" s="21" t="s">
        <v>43</v>
      </c>
      <c r="B41" s="4"/>
      <c r="C41" s="3" t="s">
        <v>49</v>
      </c>
      <c r="D41" s="4" t="s">
        <v>99</v>
      </c>
      <c r="E41" s="35" t="s">
        <v>101</v>
      </c>
      <c r="F41" s="32">
        <f>E41/D41*100</f>
        <v>41.666666666666671</v>
      </c>
      <c r="G41" s="35" t="s">
        <v>89</v>
      </c>
      <c r="H41" s="30"/>
      <c r="I41" s="30"/>
      <c r="J41" s="26"/>
      <c r="K41" s="30"/>
      <c r="L41" s="21" t="s">
        <v>43</v>
      </c>
      <c r="M41" s="3" t="s">
        <v>47</v>
      </c>
      <c r="N41" s="4" t="s">
        <v>95</v>
      </c>
      <c r="O41" s="4" t="s">
        <v>88</v>
      </c>
      <c r="P41" s="32">
        <f t="shared" ref="P41:P65" si="2">O41/N41*100</f>
        <v>41.666666666666671</v>
      </c>
      <c r="Q41" s="4" t="s">
        <v>92</v>
      </c>
    </row>
    <row r="42" spans="1:17" s="2" customFormat="1" ht="30" customHeight="1" x14ac:dyDescent="0.2">
      <c r="A42" s="21" t="s">
        <v>43</v>
      </c>
      <c r="B42" s="4"/>
      <c r="C42" s="9" t="s">
        <v>50</v>
      </c>
      <c r="D42" s="4" t="s">
        <v>95</v>
      </c>
      <c r="E42" s="35" t="s">
        <v>88</v>
      </c>
      <c r="F42" s="32">
        <f>E42/D42*100</f>
        <v>41.666666666666671</v>
      </c>
      <c r="G42" s="35" t="s">
        <v>90</v>
      </c>
      <c r="H42" s="30"/>
      <c r="I42" s="30"/>
      <c r="J42" s="26"/>
      <c r="K42" s="30"/>
      <c r="L42" s="21" t="s">
        <v>42</v>
      </c>
      <c r="M42" s="3" t="s">
        <v>11</v>
      </c>
      <c r="N42" s="34">
        <v>4250</v>
      </c>
      <c r="O42" s="34">
        <v>1057</v>
      </c>
      <c r="P42" s="32">
        <f t="shared" si="2"/>
        <v>24.870588235294118</v>
      </c>
      <c r="Q42" s="34">
        <v>702</v>
      </c>
    </row>
    <row r="43" spans="1:17" s="2" customFormat="1" ht="20.25" customHeight="1" x14ac:dyDescent="0.2">
      <c r="A43" s="59" t="s">
        <v>36</v>
      </c>
      <c r="B43" s="51"/>
      <c r="C43" s="51"/>
      <c r="D43" s="51"/>
      <c r="E43" s="51"/>
      <c r="F43" s="51"/>
      <c r="G43" s="51"/>
      <c r="H43" s="53"/>
      <c r="I43" s="53"/>
      <c r="J43" s="53"/>
      <c r="K43" s="53"/>
      <c r="L43" s="51"/>
      <c r="M43" s="51"/>
      <c r="N43" s="51"/>
      <c r="O43" s="51"/>
      <c r="P43" s="51"/>
      <c r="Q43" s="51"/>
    </row>
    <row r="44" spans="1:17" s="2" customFormat="1" ht="35.25" customHeight="1" x14ac:dyDescent="0.2">
      <c r="A44" s="21" t="s">
        <v>23</v>
      </c>
      <c r="B44" s="12"/>
      <c r="C44" s="9" t="s">
        <v>11</v>
      </c>
      <c r="D44" s="114">
        <v>8100</v>
      </c>
      <c r="E44" s="114">
        <v>5942</v>
      </c>
      <c r="F44" s="109">
        <f>E44/D44*100</f>
        <v>73.358024691358025</v>
      </c>
      <c r="G44" s="114">
        <v>3214</v>
      </c>
      <c r="H44" s="115">
        <v>2511</v>
      </c>
      <c r="I44" s="115">
        <v>515</v>
      </c>
      <c r="J44" s="111">
        <f>I44/H44*100</f>
        <v>20.509757068896853</v>
      </c>
      <c r="K44" s="115">
        <v>994.3</v>
      </c>
      <c r="L44" s="16" t="s">
        <v>51</v>
      </c>
      <c r="M44" s="3" t="s">
        <v>26</v>
      </c>
      <c r="N44" s="3">
        <v>0.06</v>
      </c>
      <c r="O44" s="3">
        <v>0.06</v>
      </c>
      <c r="P44" s="32">
        <f t="shared" si="2"/>
        <v>100</v>
      </c>
      <c r="Q44" s="3">
        <v>0.06</v>
      </c>
    </row>
    <row r="45" spans="1:17" s="2" customFormat="1" ht="19.5" customHeight="1" x14ac:dyDescent="0.2">
      <c r="A45" s="47" t="s">
        <v>20</v>
      </c>
      <c r="B45" s="45"/>
      <c r="C45" s="92"/>
      <c r="D45" s="88"/>
      <c r="E45" s="88"/>
      <c r="F45" s="88"/>
      <c r="G45" s="46"/>
      <c r="H45" s="90">
        <f>H48</f>
        <v>4035.62</v>
      </c>
      <c r="I45" s="90">
        <f>I48</f>
        <v>625.33000000000004</v>
      </c>
      <c r="J45" s="90">
        <f>I45/H45*100</f>
        <v>15.495264668130302</v>
      </c>
      <c r="K45" s="97">
        <f>K48</f>
        <v>761.9</v>
      </c>
      <c r="L45" s="66"/>
      <c r="M45" s="46"/>
      <c r="N45" s="46"/>
      <c r="O45" s="46"/>
      <c r="P45" s="48"/>
      <c r="Q45" s="46"/>
    </row>
    <row r="46" spans="1:17" s="2" customFormat="1" ht="25.5" x14ac:dyDescent="0.2">
      <c r="A46" s="82" t="s">
        <v>41</v>
      </c>
      <c r="B46" s="51" t="s">
        <v>14</v>
      </c>
      <c r="C46" s="51"/>
      <c r="D46" s="51"/>
      <c r="E46" s="51"/>
      <c r="F46" s="51"/>
      <c r="G46" s="51"/>
      <c r="H46" s="53"/>
      <c r="I46" s="53"/>
      <c r="J46" s="53"/>
      <c r="K46" s="53"/>
      <c r="L46" s="51"/>
      <c r="M46" s="51"/>
      <c r="N46" s="51"/>
      <c r="O46" s="51"/>
      <c r="P46" s="51"/>
      <c r="Q46" s="51"/>
    </row>
    <row r="47" spans="1:17" s="2" customFormat="1" ht="25.5" x14ac:dyDescent="0.2">
      <c r="A47" s="21" t="s">
        <v>43</v>
      </c>
      <c r="B47" s="4"/>
      <c r="C47" s="9" t="s">
        <v>48</v>
      </c>
      <c r="D47" s="3">
        <v>398.7</v>
      </c>
      <c r="E47" s="19">
        <v>362.3</v>
      </c>
      <c r="F47" s="32">
        <f>E47/D47*100</f>
        <v>90.870328567845505</v>
      </c>
      <c r="G47" s="19">
        <v>50.5</v>
      </c>
      <c r="H47" s="30"/>
      <c r="I47" s="30"/>
      <c r="J47" s="26"/>
      <c r="K47" s="30"/>
      <c r="L47" s="21" t="s">
        <v>45</v>
      </c>
      <c r="M47" s="3" t="s">
        <v>26</v>
      </c>
      <c r="N47" s="3">
        <v>6</v>
      </c>
      <c r="O47" s="3">
        <v>0</v>
      </c>
      <c r="P47" s="32">
        <v>0</v>
      </c>
      <c r="Q47" s="3">
        <v>0</v>
      </c>
    </row>
    <row r="48" spans="1:17" s="2" customFormat="1" ht="25.5" x14ac:dyDescent="0.2">
      <c r="A48" s="21" t="s">
        <v>42</v>
      </c>
      <c r="B48" s="4"/>
      <c r="C48" s="3" t="s">
        <v>11</v>
      </c>
      <c r="D48" s="33">
        <v>28360</v>
      </c>
      <c r="E48" s="33">
        <v>6523</v>
      </c>
      <c r="F48" s="32">
        <f>E48/D48*100</f>
        <v>23.000705218617771</v>
      </c>
      <c r="G48" s="33">
        <v>788</v>
      </c>
      <c r="H48" s="30">
        <v>4035.62</v>
      </c>
      <c r="I48" s="30">
        <v>625.33000000000004</v>
      </c>
      <c r="J48" s="26">
        <f>I48/H48*100</f>
        <v>15.495264668130302</v>
      </c>
      <c r="K48" s="30">
        <v>761.9</v>
      </c>
      <c r="L48" s="21" t="s">
        <v>44</v>
      </c>
      <c r="M48" s="3" t="s">
        <v>26</v>
      </c>
      <c r="N48" s="3">
        <v>13</v>
      </c>
      <c r="O48" s="3">
        <v>0</v>
      </c>
      <c r="P48" s="32">
        <v>0</v>
      </c>
      <c r="Q48" s="3">
        <v>0</v>
      </c>
    </row>
    <row r="49" spans="1:17" s="2" customFormat="1" ht="36" customHeight="1" x14ac:dyDescent="0.2">
      <c r="A49" s="21" t="s">
        <v>43</v>
      </c>
      <c r="B49" s="4"/>
      <c r="C49" s="3" t="s">
        <v>49</v>
      </c>
      <c r="D49" s="3">
        <v>72</v>
      </c>
      <c r="E49" s="19">
        <v>18</v>
      </c>
      <c r="F49" s="32">
        <f>E49/D49*100</f>
        <v>25</v>
      </c>
      <c r="G49" s="19">
        <v>15.6</v>
      </c>
      <c r="H49" s="30"/>
      <c r="I49" s="30"/>
      <c r="J49" s="26"/>
      <c r="K49" s="30"/>
      <c r="L49" s="21" t="s">
        <v>43</v>
      </c>
      <c r="M49" s="3" t="s">
        <v>47</v>
      </c>
      <c r="N49" s="3">
        <v>60</v>
      </c>
      <c r="O49" s="3">
        <v>15</v>
      </c>
      <c r="P49" s="32">
        <f t="shared" si="2"/>
        <v>25</v>
      </c>
      <c r="Q49" s="3">
        <v>13</v>
      </c>
    </row>
    <row r="50" spans="1:17" s="2" customFormat="1" ht="32.25" customHeight="1" x14ac:dyDescent="0.2">
      <c r="A50" s="21" t="s">
        <v>43</v>
      </c>
      <c r="B50" s="4"/>
      <c r="C50" s="9" t="s">
        <v>50</v>
      </c>
      <c r="D50" s="34">
        <v>60</v>
      </c>
      <c r="E50" s="18">
        <v>15</v>
      </c>
      <c r="F50" s="32">
        <f>E50/D50*100</f>
        <v>25</v>
      </c>
      <c r="G50" s="18">
        <v>13</v>
      </c>
      <c r="H50" s="30"/>
      <c r="I50" s="30"/>
      <c r="J50" s="26"/>
      <c r="K50" s="30"/>
      <c r="L50" s="8" t="s">
        <v>42</v>
      </c>
      <c r="M50" s="3" t="s">
        <v>11</v>
      </c>
      <c r="N50" s="33">
        <v>28360</v>
      </c>
      <c r="O50" s="33">
        <v>6523</v>
      </c>
      <c r="P50" s="32">
        <f t="shared" si="2"/>
        <v>23.000705218617771</v>
      </c>
      <c r="Q50" s="33">
        <v>788</v>
      </c>
    </row>
    <row r="51" spans="1:17" s="2" customFormat="1" ht="28.5" customHeight="1" x14ac:dyDescent="0.2">
      <c r="A51" s="44" t="s">
        <v>25</v>
      </c>
      <c r="B51" s="45"/>
      <c r="C51" s="49"/>
      <c r="D51" s="99">
        <f t="shared" ref="D51:E51" si="3">D53+D65</f>
        <v>120602</v>
      </c>
      <c r="E51" s="99">
        <f t="shared" si="3"/>
        <v>30017</v>
      </c>
      <c r="F51" s="99"/>
      <c r="G51" s="99">
        <f>G53+G65</f>
        <v>24159</v>
      </c>
      <c r="H51" s="98">
        <f>H53+H54+H55+H56+H57+H58+H59+H60+H61+H62+H63+H65+H66</f>
        <v>17515.43</v>
      </c>
      <c r="I51" s="98">
        <f>I53+I54+I55+I56+I57+I58+I59+I60+I61+I62+I63+I65+I66</f>
        <v>3763.79</v>
      </c>
      <c r="J51" s="90">
        <f>I51/H51*100</f>
        <v>21.488424777467639</v>
      </c>
      <c r="K51" s="98">
        <f>K53+K54+K55+K56+K57+K58+K59+K60+K61+K62+K63+K65</f>
        <v>3483.07</v>
      </c>
      <c r="L51" s="67"/>
      <c r="M51" s="46"/>
      <c r="N51" s="68"/>
      <c r="O51" s="46"/>
      <c r="P51" s="46"/>
      <c r="Q51" s="46"/>
    </row>
    <row r="52" spans="1:17" s="2" customFormat="1" ht="39.75" customHeight="1" x14ac:dyDescent="0.2">
      <c r="A52" s="59" t="s">
        <v>22</v>
      </c>
      <c r="B52" s="51"/>
      <c r="C52" s="51"/>
      <c r="D52" s="51"/>
      <c r="E52" s="51"/>
      <c r="F52" s="51"/>
      <c r="G52" s="51"/>
      <c r="H52" s="52"/>
      <c r="I52" s="52"/>
      <c r="J52" s="53"/>
      <c r="K52" s="53"/>
      <c r="L52" s="51"/>
      <c r="M52" s="51"/>
      <c r="N52" s="51"/>
      <c r="O52" s="51"/>
      <c r="P52" s="51"/>
      <c r="Q52" s="51"/>
    </row>
    <row r="53" spans="1:17" s="2" customFormat="1" ht="75.75" customHeight="1" x14ac:dyDescent="0.2">
      <c r="A53" s="21" t="s">
        <v>56</v>
      </c>
      <c r="B53" s="12"/>
      <c r="C53" s="9" t="s">
        <v>12</v>
      </c>
      <c r="D53" s="34">
        <v>100800</v>
      </c>
      <c r="E53" s="34">
        <v>24933</v>
      </c>
      <c r="F53" s="100">
        <f>E53/D53</f>
        <v>0.24735119047619047</v>
      </c>
      <c r="G53" s="34">
        <v>20397</v>
      </c>
      <c r="H53" s="29">
        <v>6229.8</v>
      </c>
      <c r="I53" s="28">
        <v>1138.7</v>
      </c>
      <c r="J53" s="26">
        <f>I53/H53*100</f>
        <v>18.278275386047707</v>
      </c>
      <c r="K53" s="28">
        <v>1839.45</v>
      </c>
      <c r="L53" s="21" t="s">
        <v>67</v>
      </c>
      <c r="M53" s="19" t="s">
        <v>26</v>
      </c>
      <c r="N53" s="19">
        <v>8.9</v>
      </c>
      <c r="O53" s="19">
        <v>22</v>
      </c>
      <c r="P53" s="32">
        <f t="shared" si="2"/>
        <v>247.19101123595505</v>
      </c>
      <c r="Q53" s="19">
        <v>0</v>
      </c>
    </row>
    <row r="54" spans="1:17" s="2" customFormat="1" ht="26.25" customHeight="1" x14ac:dyDescent="0.2">
      <c r="A54" s="20" t="s">
        <v>57</v>
      </c>
      <c r="B54" s="12"/>
      <c r="C54" s="9" t="s">
        <v>12</v>
      </c>
      <c r="D54" s="34">
        <v>1800</v>
      </c>
      <c r="E54" s="34">
        <v>450</v>
      </c>
      <c r="F54" s="100">
        <f t="shared" ref="F54:F62" si="4">E54/D54</f>
        <v>0.25</v>
      </c>
      <c r="G54" s="34">
        <v>375</v>
      </c>
      <c r="H54" s="96">
        <v>407.58</v>
      </c>
      <c r="I54" s="96">
        <v>100.03</v>
      </c>
      <c r="J54" s="26">
        <f>I54/H54*100</f>
        <v>24.542421119780165</v>
      </c>
      <c r="K54" s="103">
        <v>77.290000000000006</v>
      </c>
      <c r="L54" s="10"/>
      <c r="M54" s="3"/>
      <c r="N54" s="11"/>
      <c r="O54" s="3"/>
      <c r="P54" s="3"/>
      <c r="Q54" s="3"/>
    </row>
    <row r="55" spans="1:17" s="2" customFormat="1" ht="26.25" customHeight="1" x14ac:dyDescent="0.2">
      <c r="A55" s="20" t="s">
        <v>58</v>
      </c>
      <c r="B55" s="12"/>
      <c r="C55" s="9" t="s">
        <v>12</v>
      </c>
      <c r="D55" s="34">
        <v>6955</v>
      </c>
      <c r="E55" s="34">
        <v>1739</v>
      </c>
      <c r="F55" s="100">
        <f t="shared" si="4"/>
        <v>0.25003594536304818</v>
      </c>
      <c r="G55" s="34">
        <v>1450</v>
      </c>
      <c r="H55" s="96">
        <v>587.16</v>
      </c>
      <c r="I55" s="96">
        <v>124.92</v>
      </c>
      <c r="J55" s="26">
        <f>I55/H55*100</f>
        <v>21.27529123237278</v>
      </c>
      <c r="K55" s="103">
        <v>119.37</v>
      </c>
      <c r="L55" s="10"/>
      <c r="M55" s="3"/>
      <c r="N55" s="11"/>
      <c r="O55" s="3"/>
      <c r="P55" s="3"/>
      <c r="Q55" s="3"/>
    </row>
    <row r="56" spans="1:17" s="2" customFormat="1" ht="21.75" customHeight="1" x14ac:dyDescent="0.2">
      <c r="A56" s="20" t="s">
        <v>59</v>
      </c>
      <c r="B56" s="12"/>
      <c r="C56" s="9" t="s">
        <v>12</v>
      </c>
      <c r="D56" s="34">
        <v>6482</v>
      </c>
      <c r="E56" s="34">
        <v>1621</v>
      </c>
      <c r="F56" s="100">
        <f t="shared" si="4"/>
        <v>0.25007713668620796</v>
      </c>
      <c r="G56" s="34">
        <v>946</v>
      </c>
      <c r="H56" s="96">
        <v>1039</v>
      </c>
      <c r="I56" s="96">
        <v>405.53</v>
      </c>
      <c r="J56" s="26">
        <f t="shared" ref="J56:J62" si="5">I56/H56*100</f>
        <v>39.030798845043307</v>
      </c>
      <c r="K56" s="104">
        <v>149.47999999999999</v>
      </c>
      <c r="L56" s="10"/>
      <c r="M56" s="3"/>
      <c r="N56" s="11"/>
      <c r="O56" s="3"/>
      <c r="P56" s="3"/>
      <c r="Q56" s="3"/>
    </row>
    <row r="57" spans="1:17" s="2" customFormat="1" ht="21.75" customHeight="1" x14ac:dyDescent="0.2">
      <c r="A57" s="20" t="s">
        <v>60</v>
      </c>
      <c r="B57" s="12"/>
      <c r="C57" s="9" t="s">
        <v>12</v>
      </c>
      <c r="D57" s="34">
        <v>482</v>
      </c>
      <c r="E57" s="34">
        <v>121</v>
      </c>
      <c r="F57" s="100">
        <f t="shared" si="4"/>
        <v>0.25103734439834025</v>
      </c>
      <c r="G57" s="34">
        <v>101</v>
      </c>
      <c r="H57" s="96">
        <v>172.74</v>
      </c>
      <c r="I57" s="96">
        <v>35.049999999999997</v>
      </c>
      <c r="J57" s="26">
        <f t="shared" si="5"/>
        <v>20.290610165566743</v>
      </c>
      <c r="K57" s="104">
        <v>34.47</v>
      </c>
      <c r="L57" s="10"/>
      <c r="M57" s="3"/>
      <c r="N57" s="11"/>
      <c r="O57" s="3"/>
      <c r="P57" s="3"/>
      <c r="Q57" s="3"/>
    </row>
    <row r="58" spans="1:17" s="2" customFormat="1" ht="26.25" customHeight="1" x14ac:dyDescent="0.2">
      <c r="A58" s="20" t="s">
        <v>61</v>
      </c>
      <c r="B58" s="12"/>
      <c r="C58" s="9" t="s">
        <v>12</v>
      </c>
      <c r="D58" s="34">
        <v>3616</v>
      </c>
      <c r="E58" s="34">
        <v>904</v>
      </c>
      <c r="F58" s="100">
        <f t="shared" si="4"/>
        <v>0.25</v>
      </c>
      <c r="G58" s="34">
        <v>756</v>
      </c>
      <c r="H58" s="96">
        <v>423.88</v>
      </c>
      <c r="I58" s="96">
        <v>64.540000000000006</v>
      </c>
      <c r="J58" s="26">
        <f t="shared" si="5"/>
        <v>15.226007360573748</v>
      </c>
      <c r="K58" s="103">
        <v>92.78</v>
      </c>
      <c r="L58" s="10"/>
      <c r="M58" s="3"/>
      <c r="N58" s="11"/>
      <c r="O58" s="3"/>
      <c r="P58" s="3"/>
      <c r="Q58" s="3"/>
    </row>
    <row r="59" spans="1:17" s="2" customFormat="1" ht="26.25" customHeight="1" x14ac:dyDescent="0.2">
      <c r="A59" s="20" t="s">
        <v>62</v>
      </c>
      <c r="B59" s="12"/>
      <c r="C59" s="9" t="s">
        <v>12</v>
      </c>
      <c r="D59" s="34">
        <v>3607</v>
      </c>
      <c r="E59" s="34">
        <v>902</v>
      </c>
      <c r="F59" s="100">
        <f t="shared" si="4"/>
        <v>0.25006930967563074</v>
      </c>
      <c r="G59" s="34">
        <v>750</v>
      </c>
      <c r="H59" s="96">
        <v>750.44</v>
      </c>
      <c r="I59" s="96">
        <v>271.49</v>
      </c>
      <c r="J59" s="26">
        <f t="shared" si="5"/>
        <v>36.177442567027342</v>
      </c>
      <c r="K59" s="104">
        <v>149.94</v>
      </c>
      <c r="L59" s="87"/>
      <c r="M59" s="3"/>
      <c r="N59" s="11"/>
      <c r="O59" s="3"/>
      <c r="P59" s="3"/>
      <c r="Q59" s="3"/>
    </row>
    <row r="60" spans="1:17" s="2" customFormat="1" ht="26.25" customHeight="1" x14ac:dyDescent="0.2">
      <c r="A60" s="20" t="s">
        <v>63</v>
      </c>
      <c r="B60" s="12"/>
      <c r="C60" s="9" t="s">
        <v>12</v>
      </c>
      <c r="D60" s="34">
        <v>960</v>
      </c>
      <c r="E60" s="34">
        <v>257</v>
      </c>
      <c r="F60" s="100">
        <f t="shared" si="4"/>
        <v>0.26770833333333333</v>
      </c>
      <c r="G60" s="34">
        <v>205</v>
      </c>
      <c r="H60" s="96">
        <v>388.88</v>
      </c>
      <c r="I60" s="96">
        <v>69.95</v>
      </c>
      <c r="J60" s="26">
        <f>I60/H60*100</f>
        <v>17.987554001234315</v>
      </c>
      <c r="K60" s="103">
        <v>61.8</v>
      </c>
      <c r="L60" s="10"/>
      <c r="M60" s="3"/>
      <c r="N60" s="11"/>
      <c r="O60" s="3"/>
      <c r="P60" s="3"/>
      <c r="Q60" s="3"/>
    </row>
    <row r="61" spans="1:17" s="2" customFormat="1" ht="25.5" customHeight="1" x14ac:dyDescent="0.2">
      <c r="A61" s="20" t="s">
        <v>64</v>
      </c>
      <c r="B61" s="12"/>
      <c r="C61" s="9" t="s">
        <v>12</v>
      </c>
      <c r="D61" s="34">
        <v>12498</v>
      </c>
      <c r="E61" s="34">
        <v>3124</v>
      </c>
      <c r="F61" s="100">
        <f t="shared" si="4"/>
        <v>0.24995999359897583</v>
      </c>
      <c r="G61" s="34">
        <v>2600</v>
      </c>
      <c r="H61" s="96">
        <v>1059.01</v>
      </c>
      <c r="I61" s="96">
        <v>252.5</v>
      </c>
      <c r="J61" s="26">
        <f t="shared" si="5"/>
        <v>23.843023200914061</v>
      </c>
      <c r="K61" s="103">
        <v>247.9</v>
      </c>
      <c r="L61" s="86"/>
      <c r="M61" s="3"/>
      <c r="N61" s="11"/>
      <c r="O61" s="3"/>
      <c r="P61" s="3"/>
      <c r="Q61" s="3"/>
    </row>
    <row r="62" spans="1:17" s="2" customFormat="1" ht="25.5" customHeight="1" x14ac:dyDescent="0.2">
      <c r="A62" s="20" t="s">
        <v>64</v>
      </c>
      <c r="B62" s="12"/>
      <c r="C62" s="9" t="s">
        <v>12</v>
      </c>
      <c r="D62" s="34">
        <v>7402</v>
      </c>
      <c r="E62" s="34">
        <v>1787</v>
      </c>
      <c r="F62" s="100">
        <f t="shared" si="4"/>
        <v>0.24142123750337746</v>
      </c>
      <c r="G62" s="34">
        <v>1550</v>
      </c>
      <c r="H62" s="96">
        <v>627.16999999999996</v>
      </c>
      <c r="I62" s="96">
        <v>142.96</v>
      </c>
      <c r="J62" s="26">
        <f t="shared" si="5"/>
        <v>22.794457643063286</v>
      </c>
      <c r="K62" s="103">
        <v>147.72</v>
      </c>
      <c r="L62" s="10"/>
      <c r="M62" s="3"/>
      <c r="N62" s="11"/>
      <c r="O62" s="3"/>
      <c r="P62" s="3"/>
      <c r="Q62" s="3"/>
    </row>
    <row r="63" spans="1:17" s="2" customFormat="1" ht="25.5" customHeight="1" x14ac:dyDescent="0.2">
      <c r="A63" s="20" t="s">
        <v>64</v>
      </c>
      <c r="B63" s="12"/>
      <c r="C63" s="9" t="s">
        <v>12</v>
      </c>
      <c r="D63" s="34">
        <v>7402</v>
      </c>
      <c r="E63" s="34">
        <v>1917</v>
      </c>
      <c r="F63" s="100">
        <f>E63/D63</f>
        <v>0.25898405836260469</v>
      </c>
      <c r="G63" s="34">
        <v>1357</v>
      </c>
      <c r="H63" s="96">
        <v>627.16999999999996</v>
      </c>
      <c r="I63" s="96">
        <v>154.12</v>
      </c>
      <c r="J63" s="26">
        <f>I63/H63*100</f>
        <v>24.573879490409301</v>
      </c>
      <c r="K63" s="103">
        <v>147.72</v>
      </c>
      <c r="L63" s="10"/>
      <c r="M63" s="3"/>
      <c r="N63" s="11"/>
      <c r="O63" s="3"/>
      <c r="P63" s="3"/>
      <c r="Q63" s="3"/>
    </row>
    <row r="64" spans="1:17" s="2" customFormat="1" ht="38.25" customHeight="1" x14ac:dyDescent="0.2">
      <c r="A64" s="59" t="s">
        <v>39</v>
      </c>
      <c r="B64" s="60"/>
      <c r="C64" s="61"/>
      <c r="D64" s="61"/>
      <c r="E64" s="61"/>
      <c r="F64" s="61"/>
      <c r="G64" s="61"/>
      <c r="H64" s="62"/>
      <c r="I64" s="62"/>
      <c r="J64" s="52"/>
      <c r="K64" s="62"/>
      <c r="L64" s="58"/>
      <c r="M64" s="63"/>
      <c r="N64" s="64"/>
      <c r="O64" s="63"/>
      <c r="P64" s="63"/>
      <c r="Q64" s="63"/>
    </row>
    <row r="65" spans="1:17" s="2" customFormat="1" ht="80.25" customHeight="1" x14ac:dyDescent="0.2">
      <c r="A65" s="21" t="s">
        <v>40</v>
      </c>
      <c r="B65" s="12"/>
      <c r="C65" s="9" t="s">
        <v>12</v>
      </c>
      <c r="D65" s="34">
        <v>19802</v>
      </c>
      <c r="E65" s="105">
        <v>5084</v>
      </c>
      <c r="F65" s="100">
        <f>E65/D65</f>
        <v>0.25674174325825672</v>
      </c>
      <c r="G65" s="34">
        <v>3762</v>
      </c>
      <c r="H65" s="28">
        <v>3896.6</v>
      </c>
      <c r="I65" s="28">
        <v>745</v>
      </c>
      <c r="J65" s="26">
        <f>I65/H65*100</f>
        <v>19.119232151106093</v>
      </c>
      <c r="K65" s="28">
        <v>415.15</v>
      </c>
      <c r="L65" s="21" t="s">
        <v>67</v>
      </c>
      <c r="M65" s="19" t="s">
        <v>26</v>
      </c>
      <c r="N65" s="19">
        <v>4</v>
      </c>
      <c r="O65" s="19">
        <v>5</v>
      </c>
      <c r="P65" s="32">
        <f t="shared" si="2"/>
        <v>125</v>
      </c>
      <c r="Q65" s="19">
        <v>0</v>
      </c>
    </row>
    <row r="66" spans="1:17" s="2" customFormat="1" ht="82.5" customHeight="1" x14ac:dyDescent="0.2">
      <c r="A66" s="8" t="s">
        <v>82</v>
      </c>
      <c r="B66" s="12"/>
      <c r="C66" s="9" t="s">
        <v>12</v>
      </c>
      <c r="D66" s="34">
        <v>3960</v>
      </c>
      <c r="E66" s="3">
        <v>1736</v>
      </c>
      <c r="F66" s="100">
        <f>E66/D66</f>
        <v>0.43838383838383838</v>
      </c>
      <c r="G66" s="102" t="s">
        <v>83</v>
      </c>
      <c r="H66" s="101">
        <v>1306</v>
      </c>
      <c r="I66" s="101">
        <v>259</v>
      </c>
      <c r="J66" s="26">
        <f>I66/H66*100</f>
        <v>19.831546707503829</v>
      </c>
      <c r="K66" s="102" t="s">
        <v>83</v>
      </c>
      <c r="L66" s="21" t="s">
        <v>67</v>
      </c>
      <c r="M66" s="19" t="s">
        <v>26</v>
      </c>
      <c r="N66" s="11">
        <v>0</v>
      </c>
      <c r="O66" s="3">
        <v>0</v>
      </c>
      <c r="P66" s="32">
        <v>100</v>
      </c>
      <c r="Q66" s="102" t="s">
        <v>83</v>
      </c>
    </row>
    <row r="67" spans="1:17" s="2" customFormat="1" ht="21" customHeight="1" x14ac:dyDescent="0.2">
      <c r="A67" s="44" t="s">
        <v>18</v>
      </c>
      <c r="B67" s="91" t="s">
        <v>14</v>
      </c>
      <c r="C67" s="46"/>
      <c r="D67" s="46">
        <f>D69+D71</f>
        <v>11427</v>
      </c>
      <c r="E67" s="46">
        <f>E69+E71</f>
        <v>3017</v>
      </c>
      <c r="F67" s="46"/>
      <c r="G67" s="46">
        <v>2552</v>
      </c>
      <c r="H67" s="89">
        <f>H69+H71</f>
        <v>5246.15</v>
      </c>
      <c r="I67" s="89">
        <f>I69+I71</f>
        <v>1356.48</v>
      </c>
      <c r="J67" s="90">
        <f>I67/H67*100</f>
        <v>25.856675848002826</v>
      </c>
      <c r="K67" s="97">
        <f>K69+K71</f>
        <v>1001.4000000000001</v>
      </c>
      <c r="L67" s="67"/>
      <c r="M67" s="46"/>
      <c r="N67" s="46"/>
      <c r="O67" s="46"/>
      <c r="P67" s="69"/>
      <c r="Q67" s="46"/>
    </row>
    <row r="68" spans="1:17" s="2" customFormat="1" ht="39.75" customHeight="1" x14ac:dyDescent="0.2">
      <c r="A68" s="58" t="s">
        <v>37</v>
      </c>
      <c r="B68" s="51"/>
      <c r="C68" s="51"/>
      <c r="D68" s="51"/>
      <c r="E68" s="51"/>
      <c r="F68" s="51"/>
      <c r="G68" s="51"/>
      <c r="H68" s="53"/>
      <c r="I68" s="53"/>
      <c r="J68" s="53"/>
      <c r="K68" s="53"/>
      <c r="L68" s="51"/>
      <c r="M68" s="51"/>
      <c r="N68" s="51"/>
      <c r="O68" s="51"/>
      <c r="P68" s="51"/>
      <c r="Q68" s="51"/>
    </row>
    <row r="69" spans="1:17" s="2" customFormat="1" ht="102" customHeight="1" x14ac:dyDescent="0.2">
      <c r="A69" s="10" t="s">
        <v>19</v>
      </c>
      <c r="B69" s="12"/>
      <c r="C69" s="3" t="s">
        <v>11</v>
      </c>
      <c r="D69" s="34">
        <v>8677</v>
      </c>
      <c r="E69" s="34">
        <v>2561</v>
      </c>
      <c r="F69" s="32">
        <f>E69/D69*100</f>
        <v>29.514809265875304</v>
      </c>
      <c r="G69" s="108">
        <v>1661</v>
      </c>
      <c r="H69" s="30">
        <v>3983.9</v>
      </c>
      <c r="I69" s="30">
        <v>1146.99</v>
      </c>
      <c r="J69" s="26">
        <f>I69/H69*100</f>
        <v>28.790632294987322</v>
      </c>
      <c r="K69" s="30">
        <v>712.09</v>
      </c>
      <c r="L69" s="21" t="s">
        <v>68</v>
      </c>
      <c r="M69" s="3" t="s">
        <v>12</v>
      </c>
      <c r="N69" s="3">
        <v>1200</v>
      </c>
      <c r="O69" s="3">
        <v>367</v>
      </c>
      <c r="P69" s="32">
        <f>O69/N69*100</f>
        <v>30.583333333333336</v>
      </c>
      <c r="Q69" s="3">
        <v>288</v>
      </c>
    </row>
    <row r="70" spans="1:17" s="2" customFormat="1" ht="39.75" customHeight="1" x14ac:dyDescent="0.2">
      <c r="A70" s="58" t="s">
        <v>38</v>
      </c>
      <c r="B70" s="51"/>
      <c r="C70" s="51"/>
      <c r="D70" s="51"/>
      <c r="E70" s="51"/>
      <c r="F70" s="51"/>
      <c r="G70" s="107"/>
      <c r="H70" s="53"/>
      <c r="I70" s="53"/>
      <c r="J70" s="53"/>
      <c r="K70" s="53"/>
      <c r="L70" s="51"/>
      <c r="M70" s="51"/>
      <c r="N70" s="51"/>
      <c r="O70" s="51"/>
      <c r="P70" s="51"/>
      <c r="Q70" s="51"/>
    </row>
    <row r="71" spans="1:17" s="2" customFormat="1" ht="102.75" customHeight="1" x14ac:dyDescent="0.2">
      <c r="A71" s="10" t="s">
        <v>19</v>
      </c>
      <c r="B71" s="12"/>
      <c r="C71" s="3" t="s">
        <v>11</v>
      </c>
      <c r="D71" s="34">
        <v>2750</v>
      </c>
      <c r="E71" s="34">
        <v>456</v>
      </c>
      <c r="F71" s="32">
        <f>E71/D71*100</f>
        <v>16.581818181818182</v>
      </c>
      <c r="G71" s="108">
        <v>891</v>
      </c>
      <c r="H71" s="30">
        <v>1262.25</v>
      </c>
      <c r="I71" s="30">
        <v>209.49</v>
      </c>
      <c r="J71" s="26">
        <f>I71/H71*100</f>
        <v>16.596553773024361</v>
      </c>
      <c r="K71" s="30">
        <v>289.31</v>
      </c>
      <c r="L71" s="21" t="s">
        <v>68</v>
      </c>
      <c r="M71" s="3" t="s">
        <v>12</v>
      </c>
      <c r="N71" s="3">
        <v>600</v>
      </c>
      <c r="O71" s="3">
        <v>157</v>
      </c>
      <c r="P71" s="32">
        <f>O71/N71*100</f>
        <v>26.166666666666664</v>
      </c>
      <c r="Q71" s="3">
        <v>137</v>
      </c>
    </row>
    <row r="72" spans="1:17" s="2" customFormat="1" ht="14.25" customHeight="1" x14ac:dyDescent="0.2">
      <c r="A72" s="50" t="s">
        <v>16</v>
      </c>
      <c r="B72" s="91" t="s">
        <v>80</v>
      </c>
      <c r="C72" s="94"/>
      <c r="D72" s="97">
        <f t="shared" ref="D72:G72" si="6">D74+D77+D79+D81+D83+D85</f>
        <v>61243</v>
      </c>
      <c r="E72" s="97">
        <f t="shared" si="6"/>
        <v>20414</v>
      </c>
      <c r="F72" s="97"/>
      <c r="G72" s="97">
        <v>19838</v>
      </c>
      <c r="H72" s="89">
        <f>H74+H77+H79+H81+H83+H85</f>
        <v>16762.48</v>
      </c>
      <c r="I72" s="89">
        <f>I74+I77+I79+I81+I83+I85</f>
        <v>3870.7000000000003</v>
      </c>
      <c r="J72" s="90">
        <f>I72/H72*100</f>
        <v>23.091451861538388</v>
      </c>
      <c r="K72" s="89">
        <f>K74+K77+K79+K81+K83+K85</f>
        <v>4028.2999999999997</v>
      </c>
      <c r="L72" s="67"/>
      <c r="M72" s="46"/>
      <c r="N72" s="68"/>
      <c r="O72" s="46"/>
      <c r="P72" s="70"/>
      <c r="Q72" s="46"/>
    </row>
    <row r="73" spans="1:17" s="2" customFormat="1" ht="26.25" customHeight="1" x14ac:dyDescent="0.2">
      <c r="A73" s="82" t="s">
        <v>27</v>
      </c>
      <c r="B73" s="51"/>
      <c r="C73" s="51"/>
      <c r="D73" s="51"/>
      <c r="E73" s="51"/>
      <c r="F73" s="51"/>
      <c r="G73" s="51"/>
      <c r="H73" s="53"/>
      <c r="I73" s="53"/>
      <c r="J73" s="53"/>
      <c r="K73" s="53"/>
      <c r="L73" s="51"/>
      <c r="M73" s="51"/>
      <c r="N73" s="51"/>
      <c r="O73" s="51"/>
      <c r="P73" s="51"/>
      <c r="Q73" s="51"/>
    </row>
    <row r="74" spans="1:17" s="2" customFormat="1" ht="21.75" customHeight="1" x14ac:dyDescent="0.2">
      <c r="A74" s="21" t="s">
        <v>28</v>
      </c>
      <c r="B74" s="12"/>
      <c r="C74" s="3" t="s">
        <v>53</v>
      </c>
      <c r="D74" s="33">
        <v>28164</v>
      </c>
      <c r="E74" s="36">
        <v>9388</v>
      </c>
      <c r="F74" s="32">
        <f>E74/D74*100</f>
        <v>33.333333333333329</v>
      </c>
      <c r="G74" s="36">
        <v>9388</v>
      </c>
      <c r="H74" s="36">
        <v>7708.81</v>
      </c>
      <c r="I74" s="30">
        <v>1786.86</v>
      </c>
      <c r="J74" s="26">
        <f>I74/H74*100</f>
        <v>23.179453119223329</v>
      </c>
      <c r="K74" s="30">
        <v>2391.41</v>
      </c>
      <c r="L74" s="10"/>
      <c r="M74" s="3"/>
      <c r="N74" s="3"/>
      <c r="O74" s="3"/>
      <c r="P74" s="5"/>
      <c r="Q74" s="33"/>
    </row>
    <row r="75" spans="1:17" s="2" customFormat="1" ht="37.5" customHeight="1" x14ac:dyDescent="0.2">
      <c r="A75" s="82" t="s">
        <v>30</v>
      </c>
      <c r="B75" s="51"/>
      <c r="C75" s="51"/>
      <c r="D75" s="51"/>
      <c r="E75" s="51"/>
      <c r="F75" s="51"/>
      <c r="G75" s="51"/>
      <c r="H75" s="51"/>
      <c r="I75" s="53"/>
      <c r="J75" s="53"/>
      <c r="K75" s="53"/>
      <c r="L75" s="51"/>
      <c r="M75" s="51"/>
      <c r="N75" s="51"/>
      <c r="O75" s="51"/>
      <c r="P75" s="51"/>
      <c r="Q75" s="51"/>
    </row>
    <row r="76" spans="1:17" s="2" customFormat="1" ht="14.25" customHeight="1" x14ac:dyDescent="0.2">
      <c r="A76" s="82" t="s">
        <v>32</v>
      </c>
      <c r="B76" s="51"/>
      <c r="C76" s="51"/>
      <c r="D76" s="51"/>
      <c r="E76" s="51"/>
      <c r="F76" s="51"/>
      <c r="G76" s="51"/>
      <c r="H76" s="51"/>
      <c r="I76" s="53"/>
      <c r="J76" s="53"/>
      <c r="K76" s="53"/>
      <c r="L76" s="51"/>
      <c r="M76" s="51"/>
      <c r="N76" s="51"/>
      <c r="O76" s="51"/>
      <c r="P76" s="51"/>
      <c r="Q76" s="51"/>
    </row>
    <row r="77" spans="1:17" s="2" customFormat="1" ht="16.5" customHeight="1" x14ac:dyDescent="0.2">
      <c r="A77" s="21" t="s">
        <v>52</v>
      </c>
      <c r="B77" s="12"/>
      <c r="C77" s="3" t="s">
        <v>53</v>
      </c>
      <c r="D77" s="33">
        <v>3595</v>
      </c>
      <c r="E77" s="33">
        <v>1198</v>
      </c>
      <c r="F77" s="32">
        <f>E77/D77*100</f>
        <v>33.324061196105703</v>
      </c>
      <c r="G77" s="30">
        <v>1198</v>
      </c>
      <c r="H77" s="30">
        <v>983.95</v>
      </c>
      <c r="I77" s="30">
        <v>226.42</v>
      </c>
      <c r="J77" s="26">
        <f>I77/H77*100</f>
        <v>23.011331876619746</v>
      </c>
      <c r="K77" s="30">
        <v>175.45</v>
      </c>
      <c r="L77" s="10"/>
      <c r="M77" s="3"/>
      <c r="N77" s="3"/>
      <c r="O77" s="3"/>
      <c r="P77" s="5"/>
      <c r="Q77" s="33"/>
    </row>
    <row r="78" spans="1:17" s="2" customFormat="1" ht="18" customHeight="1" x14ac:dyDescent="0.2">
      <c r="A78" s="82" t="s">
        <v>33</v>
      </c>
      <c r="B78" s="51"/>
      <c r="C78" s="51"/>
      <c r="D78" s="51"/>
      <c r="E78" s="51"/>
      <c r="F78" s="51"/>
      <c r="G78" s="53"/>
      <c r="H78" s="53"/>
      <c r="I78" s="53"/>
      <c r="J78" s="53"/>
      <c r="K78" s="53"/>
      <c r="L78" s="51"/>
      <c r="M78" s="51"/>
      <c r="N78" s="51"/>
      <c r="O78" s="51"/>
      <c r="P78" s="51"/>
      <c r="Q78" s="51"/>
    </row>
    <row r="79" spans="1:17" s="2" customFormat="1" ht="16.5" customHeight="1" x14ac:dyDescent="0.2">
      <c r="A79" s="21" t="s">
        <v>52</v>
      </c>
      <c r="B79" s="12"/>
      <c r="C79" s="3" t="s">
        <v>53</v>
      </c>
      <c r="D79" s="33">
        <v>2030</v>
      </c>
      <c r="E79" s="33">
        <v>677</v>
      </c>
      <c r="F79" s="32">
        <f>E79/D79*100</f>
        <v>33.349753694581281</v>
      </c>
      <c r="G79" s="30">
        <v>677</v>
      </c>
      <c r="H79" s="30">
        <v>555.61</v>
      </c>
      <c r="I79" s="30">
        <v>127.95</v>
      </c>
      <c r="J79" s="26">
        <f>I79/H79*100</f>
        <v>23.02874318316805</v>
      </c>
      <c r="K79" s="30">
        <v>184.59</v>
      </c>
      <c r="L79" s="10"/>
      <c r="M79" s="3"/>
      <c r="N79" s="3"/>
      <c r="O79" s="3"/>
      <c r="P79" s="5"/>
      <c r="Q79" s="33"/>
    </row>
    <row r="80" spans="1:17" s="2" customFormat="1" ht="25.5" customHeight="1" x14ac:dyDescent="0.2">
      <c r="A80" s="82" t="s">
        <v>34</v>
      </c>
      <c r="B80" s="51"/>
      <c r="C80" s="51"/>
      <c r="D80" s="51"/>
      <c r="E80" s="51"/>
      <c r="F80" s="51"/>
      <c r="G80" s="53"/>
      <c r="H80" s="53"/>
      <c r="I80" s="53"/>
      <c r="J80" s="53"/>
      <c r="K80" s="53"/>
      <c r="L80" s="51"/>
      <c r="M80" s="51"/>
      <c r="N80" s="51"/>
      <c r="O80" s="51"/>
      <c r="P80" s="51"/>
      <c r="Q80" s="51"/>
    </row>
    <row r="81" spans="1:17" s="2" customFormat="1" ht="16.5" customHeight="1" x14ac:dyDescent="0.2">
      <c r="A81" s="21" t="s">
        <v>52</v>
      </c>
      <c r="B81" s="12"/>
      <c r="C81" s="3" t="s">
        <v>53</v>
      </c>
      <c r="D81" s="33">
        <v>4645</v>
      </c>
      <c r="E81" s="33">
        <v>1548</v>
      </c>
      <c r="F81" s="32">
        <f>E81/D81*100</f>
        <v>33.326157158234658</v>
      </c>
      <c r="G81" s="30">
        <v>1548</v>
      </c>
      <c r="H81" s="30">
        <v>1271.3</v>
      </c>
      <c r="I81" s="30">
        <v>292.57</v>
      </c>
      <c r="J81" s="26">
        <f>I81/H81*100</f>
        <v>23.013450798395343</v>
      </c>
      <c r="K81" s="30">
        <v>297.88</v>
      </c>
      <c r="L81" s="10"/>
      <c r="M81" s="3"/>
      <c r="N81" s="3"/>
      <c r="O81" s="3"/>
      <c r="P81" s="5"/>
      <c r="Q81" s="33"/>
    </row>
    <row r="82" spans="1:17" s="2" customFormat="1" ht="25.5" customHeight="1" x14ac:dyDescent="0.2">
      <c r="A82" s="82" t="s">
        <v>69</v>
      </c>
      <c r="B82" s="51"/>
      <c r="C82" s="51"/>
      <c r="D82" s="51"/>
      <c r="E82" s="51"/>
      <c r="F82" s="51"/>
      <c r="G82" s="53"/>
      <c r="H82" s="53"/>
      <c r="I82" s="53"/>
      <c r="J82" s="53"/>
      <c r="K82" s="53"/>
      <c r="L82" s="51"/>
      <c r="M82" s="51"/>
      <c r="N82" s="51"/>
      <c r="O82" s="51"/>
      <c r="P82" s="51"/>
      <c r="Q82" s="51"/>
    </row>
    <row r="83" spans="1:17" s="2" customFormat="1" ht="16.5" customHeight="1" x14ac:dyDescent="0.2">
      <c r="A83" s="21" t="s">
        <v>52</v>
      </c>
      <c r="B83" s="12"/>
      <c r="C83" s="3" t="s">
        <v>53</v>
      </c>
      <c r="D83" s="33">
        <v>8627</v>
      </c>
      <c r="E83" s="33">
        <v>2876</v>
      </c>
      <c r="F83" s="32">
        <f>E83/D83*100</f>
        <v>33.337197171670333</v>
      </c>
      <c r="G83" s="30">
        <v>2663</v>
      </c>
      <c r="H83" s="30">
        <v>2361.1999999999998</v>
      </c>
      <c r="I83" s="30">
        <v>543.5</v>
      </c>
      <c r="J83" s="26">
        <f>I83/H83*100</f>
        <v>23.01795697103168</v>
      </c>
      <c r="K83" s="30">
        <v>350.2</v>
      </c>
      <c r="L83" s="10"/>
      <c r="M83" s="3"/>
      <c r="N83" s="3"/>
      <c r="O83" s="3"/>
      <c r="P83" s="5"/>
      <c r="Q83" s="33"/>
    </row>
    <row r="84" spans="1:17" s="2" customFormat="1" ht="14.25" customHeight="1" x14ac:dyDescent="0.2">
      <c r="A84" s="82" t="s">
        <v>31</v>
      </c>
      <c r="B84" s="65"/>
      <c r="C84" s="84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1:17" s="2" customFormat="1" ht="16.5" customHeight="1" x14ac:dyDescent="0.2">
      <c r="A85" s="21" t="s">
        <v>52</v>
      </c>
      <c r="B85" s="12"/>
      <c r="C85" s="3" t="s">
        <v>53</v>
      </c>
      <c r="D85" s="33">
        <v>14182</v>
      </c>
      <c r="E85" s="33">
        <v>4727</v>
      </c>
      <c r="F85" s="32">
        <f>E85/D85*100</f>
        <v>33.330982936116207</v>
      </c>
      <c r="G85" s="30">
        <v>4364</v>
      </c>
      <c r="H85" s="30">
        <v>3881.61</v>
      </c>
      <c r="I85" s="30">
        <v>893.4</v>
      </c>
      <c r="J85" s="26">
        <f>I85/H85*100</f>
        <v>23.016222649879818</v>
      </c>
      <c r="K85" s="30">
        <v>628.77</v>
      </c>
      <c r="L85" s="10"/>
      <c r="M85" s="3"/>
      <c r="N85" s="3"/>
      <c r="O85" s="3"/>
      <c r="P85" s="5"/>
      <c r="Q85" s="33"/>
    </row>
    <row r="86" spans="1:17" s="2" customFormat="1" ht="16.5" customHeight="1" x14ac:dyDescent="0.2">
      <c r="A86" s="50" t="s">
        <v>17</v>
      </c>
      <c r="B86" s="91" t="s">
        <v>80</v>
      </c>
      <c r="C86" s="93"/>
      <c r="D86" s="97">
        <f t="shared" ref="D86:G86" si="7">D88+D90</f>
        <v>18765</v>
      </c>
      <c r="E86" s="97">
        <f t="shared" si="7"/>
        <v>6255</v>
      </c>
      <c r="F86" s="97"/>
      <c r="G86" s="97">
        <v>4169</v>
      </c>
      <c r="H86" s="89">
        <f>H88+H90</f>
        <v>4517.46</v>
      </c>
      <c r="I86" s="89">
        <f>I88+I90</f>
        <v>915.2</v>
      </c>
      <c r="J86" s="90">
        <f>I86/H86*100</f>
        <v>20.259172189681813</v>
      </c>
      <c r="K86" s="89">
        <f>K88+K90</f>
        <v>1187.9000000000001</v>
      </c>
      <c r="L86" s="67"/>
      <c r="M86" s="46"/>
      <c r="N86" s="68"/>
      <c r="O86" s="46"/>
      <c r="P86" s="70"/>
      <c r="Q86" s="46"/>
    </row>
    <row r="87" spans="1:17" ht="31.5" customHeight="1" x14ac:dyDescent="0.2">
      <c r="A87" s="82" t="s">
        <v>27</v>
      </c>
      <c r="B87" s="51"/>
      <c r="C87" s="51"/>
      <c r="D87" s="51"/>
      <c r="E87" s="51"/>
      <c r="F87" s="51"/>
      <c r="G87" s="51"/>
      <c r="H87" s="53"/>
      <c r="I87" s="53"/>
      <c r="J87" s="53"/>
      <c r="K87" s="53"/>
      <c r="L87" s="51"/>
      <c r="M87" s="51"/>
      <c r="N87" s="51"/>
      <c r="O87" s="51"/>
      <c r="P87" s="51"/>
      <c r="Q87" s="51"/>
    </row>
    <row r="88" spans="1:17" ht="25.5" x14ac:dyDescent="0.2">
      <c r="A88" s="21" t="s">
        <v>28</v>
      </c>
      <c r="B88" s="12"/>
      <c r="C88" s="9" t="s">
        <v>29</v>
      </c>
      <c r="D88" s="33">
        <v>11445</v>
      </c>
      <c r="E88" s="33">
        <v>3815</v>
      </c>
      <c r="F88" s="32">
        <f>E88/D88*100</f>
        <v>33.333333333333329</v>
      </c>
      <c r="G88" s="5">
        <v>2543</v>
      </c>
      <c r="H88" s="5">
        <v>2755.24</v>
      </c>
      <c r="I88" s="30">
        <v>558.96</v>
      </c>
      <c r="J88" s="26">
        <f>I88/H88*100</f>
        <v>20.2871619169292</v>
      </c>
      <c r="K88" s="30">
        <v>748.7</v>
      </c>
      <c r="L88" s="10"/>
      <c r="M88" s="3"/>
      <c r="N88" s="3"/>
      <c r="O88" s="3"/>
      <c r="P88" s="5"/>
      <c r="Q88" s="33"/>
    </row>
    <row r="89" spans="1:17" ht="51" customHeight="1" x14ac:dyDescent="0.2">
      <c r="A89" s="82" t="s">
        <v>35</v>
      </c>
      <c r="B89" s="51"/>
      <c r="C89" s="51"/>
      <c r="D89" s="51"/>
      <c r="E89" s="51"/>
      <c r="F89" s="51"/>
      <c r="G89" s="107"/>
      <c r="H89" s="107"/>
      <c r="I89" s="53"/>
      <c r="J89" s="53"/>
      <c r="K89" s="53"/>
      <c r="L89" s="51"/>
      <c r="M89" s="51"/>
      <c r="N89" s="51"/>
      <c r="O89" s="51"/>
      <c r="P89" s="51"/>
      <c r="Q89" s="51"/>
    </row>
    <row r="90" spans="1:17" s="2" customFormat="1" ht="16.5" customHeight="1" x14ac:dyDescent="0.2">
      <c r="A90" s="21" t="s">
        <v>52</v>
      </c>
      <c r="B90" s="12"/>
      <c r="C90" s="3" t="s">
        <v>53</v>
      </c>
      <c r="D90" s="33">
        <v>7320</v>
      </c>
      <c r="E90" s="33">
        <v>2440</v>
      </c>
      <c r="F90" s="32">
        <f>E90/D90*100</f>
        <v>33.333333333333329</v>
      </c>
      <c r="G90" s="5">
        <v>1626</v>
      </c>
      <c r="H90" s="5">
        <v>1762.22</v>
      </c>
      <c r="I90" s="30">
        <v>356.24</v>
      </c>
      <c r="J90" s="26">
        <f>I90/H90*100</f>
        <v>20.215410107705054</v>
      </c>
      <c r="K90" s="30">
        <v>439.2</v>
      </c>
      <c r="L90" s="10"/>
      <c r="M90" s="3"/>
      <c r="N90" s="3"/>
      <c r="O90" s="3"/>
      <c r="P90" s="5"/>
      <c r="Q90" s="33"/>
    </row>
    <row r="91" spans="1:17" x14ac:dyDescent="0.2">
      <c r="A91" s="73"/>
      <c r="B91" s="74"/>
      <c r="C91" s="73"/>
      <c r="D91" s="75"/>
      <c r="E91" s="76"/>
      <c r="F91" s="75"/>
      <c r="G91" s="76"/>
      <c r="H91" s="77"/>
      <c r="I91" s="77"/>
      <c r="J91" s="78"/>
      <c r="K91" s="78"/>
      <c r="L91" s="73"/>
      <c r="M91" s="75"/>
      <c r="N91" s="75"/>
      <c r="O91" s="75"/>
      <c r="P91" s="75"/>
      <c r="Q91" s="75"/>
    </row>
    <row r="92" spans="1:17" x14ac:dyDescent="0.2">
      <c r="A92" s="73"/>
      <c r="B92" s="74"/>
      <c r="C92" s="73"/>
      <c r="D92" s="75"/>
      <c r="E92" s="76"/>
      <c r="F92" s="75"/>
      <c r="G92" s="76"/>
      <c r="H92" s="79">
        <f>H86+H72+H67+H51+H45+H32+H15</f>
        <v>84780.31</v>
      </c>
      <c r="I92" s="79">
        <f>I86+I72+I67+I51+I45+I32+I15</f>
        <v>19280.600000000002</v>
      </c>
      <c r="J92" s="80">
        <f>I92/H92*100</f>
        <v>22.741837108168163</v>
      </c>
      <c r="K92" s="80">
        <f>K86+K72+K67+K51+K45+K32+K15</f>
        <v>17877.870000000003</v>
      </c>
      <c r="L92" s="81">
        <f>H92-I92</f>
        <v>65499.709999999992</v>
      </c>
      <c r="M92" s="75"/>
      <c r="N92" s="75"/>
      <c r="O92" s="75"/>
      <c r="P92" s="75"/>
      <c r="Q92" s="75"/>
    </row>
  </sheetData>
  <mergeCells count="7">
    <mergeCell ref="A1:Q1"/>
    <mergeCell ref="A2:A3"/>
    <mergeCell ref="B2:B3"/>
    <mergeCell ref="C2:C3"/>
    <mergeCell ref="D2:G2"/>
    <mergeCell ref="H2:K2"/>
    <mergeCell ref="L2:Q2"/>
  </mergeCells>
  <pageMargins left="0.78740157480314965" right="0.78740157480314965" top="1.1811023622047245" bottom="0.39370078740157483" header="0" footer="0"/>
  <pageSetup paperSize="9" scale="65" fitToHeight="0" orientation="landscape" r:id="rId1"/>
  <rowBreaks count="2" manualBreakCount="2">
    <brk id="31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 культуры</vt:lpstr>
      <vt:lpstr>'отдел культуры'!Заголовки_для_печати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2023-04-07T00:05:02Z</dcterms:modified>
</cp:coreProperties>
</file>