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50393C7D-CB21-47E5-9C32-F6DB510BB68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отдел культуры" sheetId="5" r:id="rId1"/>
  </sheets>
  <definedNames>
    <definedName name="_xlnm.Print_Titles" localSheetId="0">'отдел культуры'!$2:$3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5" l="1"/>
  <c r="I84" i="5"/>
  <c r="I86" i="5"/>
  <c r="I88" i="5"/>
  <c r="I92" i="5"/>
  <c r="H84" i="5"/>
  <c r="H86" i="5"/>
  <c r="H88" i="5"/>
  <c r="H90" i="5"/>
  <c r="H92" i="5"/>
  <c r="I59" i="5"/>
  <c r="H59" i="5"/>
  <c r="I40" i="5"/>
  <c r="K93" i="5" l="1"/>
  <c r="K79" i="5"/>
  <c r="K74" i="5" l="1"/>
  <c r="K59" i="5"/>
  <c r="K53" i="5"/>
  <c r="K40" i="5"/>
  <c r="K15" i="5"/>
  <c r="F34" i="5" l="1"/>
  <c r="F27" i="5"/>
  <c r="G24" i="5"/>
  <c r="F73" i="5" l="1"/>
  <c r="F71" i="5"/>
  <c r="F70" i="5"/>
  <c r="F69" i="5"/>
  <c r="F68" i="5"/>
  <c r="F67" i="5"/>
  <c r="F66" i="5"/>
  <c r="F65" i="5"/>
  <c r="F64" i="5"/>
  <c r="F63" i="5"/>
  <c r="F62" i="5"/>
  <c r="F61" i="5"/>
  <c r="I79" i="5"/>
  <c r="H79" i="5"/>
  <c r="H15" i="5"/>
  <c r="I15" i="5"/>
  <c r="J27" i="5"/>
  <c r="J34" i="5"/>
  <c r="J23" i="5"/>
  <c r="P34" i="5" l="1"/>
  <c r="P35" i="5"/>
  <c r="P36" i="5"/>
  <c r="P37" i="5"/>
  <c r="P28" i="5"/>
  <c r="P29" i="5"/>
  <c r="P30" i="5"/>
  <c r="P27" i="5"/>
  <c r="J73" i="5" l="1"/>
  <c r="J18" i="5" l="1"/>
  <c r="J68" i="5" l="1"/>
  <c r="P39" i="5" l="1"/>
  <c r="K12" i="5" l="1"/>
  <c r="K7" i="5"/>
  <c r="K99" i="5" l="1"/>
  <c r="K4" i="5"/>
  <c r="J92" i="5"/>
  <c r="J90" i="5"/>
  <c r="J88" i="5"/>
  <c r="J86" i="5"/>
  <c r="J84" i="5"/>
  <c r="J81" i="5"/>
  <c r="I93" i="5"/>
  <c r="H93" i="5"/>
  <c r="J97" i="5"/>
  <c r="J95" i="5"/>
  <c r="I12" i="5"/>
  <c r="H12" i="5"/>
  <c r="I7" i="5"/>
  <c r="H7" i="5"/>
  <c r="D7" i="5"/>
  <c r="I74" i="5"/>
  <c r="H74" i="5"/>
  <c r="J61" i="5"/>
  <c r="J62" i="5"/>
  <c r="J63" i="5"/>
  <c r="J64" i="5"/>
  <c r="J65" i="5"/>
  <c r="J66" i="5"/>
  <c r="J67" i="5"/>
  <c r="J69" i="5"/>
  <c r="J70" i="5"/>
  <c r="J71" i="5"/>
  <c r="J56" i="5"/>
  <c r="I53" i="5"/>
  <c r="H53" i="5"/>
  <c r="J43" i="5"/>
  <c r="J48" i="5"/>
  <c r="J52" i="5"/>
  <c r="F18" i="5"/>
  <c r="E12" i="5"/>
  <c r="D12" i="5"/>
  <c r="E7" i="5"/>
  <c r="P78" i="5"/>
  <c r="P76" i="5"/>
  <c r="I99" i="5" l="1"/>
  <c r="H99" i="5"/>
  <c r="J15" i="5"/>
  <c r="J7" i="5"/>
  <c r="J12" i="5"/>
  <c r="J79" i="5"/>
  <c r="J40" i="5"/>
  <c r="J59" i="5"/>
  <c r="H4" i="5"/>
  <c r="J93" i="5"/>
  <c r="I4" i="5"/>
  <c r="P57" i="5"/>
  <c r="P58" i="5"/>
  <c r="P52" i="5"/>
  <c r="P31" i="5"/>
  <c r="P32" i="5"/>
  <c r="P38" i="5"/>
  <c r="L99" i="5" l="1"/>
  <c r="J99" i="5"/>
  <c r="J4" i="5"/>
  <c r="F55" i="5"/>
  <c r="F56" i="5"/>
  <c r="F57" i="5"/>
  <c r="F58" i="5"/>
  <c r="F6" i="5"/>
  <c r="F7" i="5"/>
  <c r="F8" i="5"/>
  <c r="F9" i="5"/>
  <c r="F11" i="5"/>
  <c r="F12" i="5"/>
  <c r="F13" i="5"/>
  <c r="F14" i="5"/>
  <c r="F17" i="5"/>
  <c r="F19" i="5"/>
  <c r="F20" i="5"/>
  <c r="F22" i="5"/>
  <c r="F23" i="5"/>
  <c r="F24" i="5"/>
  <c r="F25" i="5"/>
  <c r="P19" i="5"/>
  <c r="P20" i="5"/>
  <c r="P24" i="5"/>
  <c r="P25" i="5"/>
  <c r="F90" i="5"/>
  <c r="F88" i="5"/>
  <c r="F86" i="5"/>
  <c r="F97" i="5"/>
  <c r="F84" i="5"/>
  <c r="F92" i="5"/>
  <c r="F52" i="5"/>
  <c r="P50" i="5" l="1"/>
  <c r="F50" i="5"/>
  <c r="P49" i="5"/>
  <c r="F49" i="5"/>
  <c r="F48" i="5"/>
  <c r="F47" i="5"/>
  <c r="F44" i="5"/>
  <c r="F45" i="5"/>
  <c r="F43" i="5"/>
  <c r="P45" i="5"/>
  <c r="P44" i="5"/>
  <c r="F42" i="5"/>
  <c r="J78" i="5"/>
  <c r="J76" i="5"/>
  <c r="F78" i="5"/>
  <c r="F81" i="5"/>
  <c r="F95" i="5"/>
  <c r="F76" i="5"/>
  <c r="J53" i="5" l="1"/>
  <c r="J74" i="5"/>
</calcChain>
</file>

<file path=xl/sharedStrings.xml><?xml version="1.0" encoding="utf-8"?>
<sst xmlns="http://schemas.openxmlformats.org/spreadsheetml/2006/main" count="306" uniqueCount="103">
  <si>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</si>
  <si>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</si>
  <si>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</si>
  <si>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</si>
  <si>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</si>
  <si>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</si>
  <si>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</si>
  <si>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</si>
  <si>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</si>
  <si>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</si>
  <si>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</si>
  <si>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</si>
  <si>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</si>
  <si>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</si>
  <si>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</si>
  <si>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</si>
  <si>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</si>
  <si>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</si>
  <si>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</si>
  <si>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</si>
  <si>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</si>
  <si>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</si>
  <si>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</si>
  <si>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</si>
  <si>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</si>
  <si>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</si>
  <si>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</si>
  <si>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</si>
  <si>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</si>
  <si>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</si>
  <si>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</si>
  <si>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</si>
  <si>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</si>
  <si>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</si>
  <si>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</si>
  <si>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</si>
  <si>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</si>
  <si>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</si>
  <si>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</si>
  <si>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</si>
  <si>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</si>
  <si>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</si>
  <si>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</si>
  <si>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</si>
  <si>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</si>
  <si>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</si>
  <si>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</si>
  <si>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</si>
  <si>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</si>
  <si>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</si>
  <si>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</si>
  <si>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</si>
  <si>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</si>
  <si>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</si>
  <si>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</si>
  <si>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</si>
  <si>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</si>
  <si>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</si>
  <si>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</si>
  <si>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</si>
  <si>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</si>
  <si>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</si>
  <si>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</si>
  <si>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</si>
  <si>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</si>
  <si>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Количество клубных формирований</t>
  </si>
  <si>
    <t>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</si>
  <si>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</si>
  <si>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</si>
  <si>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</si>
  <si>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</si>
  <si>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</si>
  <si>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</si>
  <si>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20</t>
  </si>
  <si>
    <t>7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</si>
  <si>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</si>
  <si>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</si>
  <si>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Доля участников вокальных и хоровых секций (кружков)</t>
  </si>
  <si>
    <t>Доля участников декоративно-прикладных секций (кружков)</t>
  </si>
  <si>
    <t>Доля участников театральных секций (кружков)</t>
  </si>
  <si>
    <t>Доля участников хореографических секций (кружков)</t>
  </si>
  <si>
    <t>50</t>
  </si>
  <si>
    <t>100</t>
  </si>
  <si>
    <t>167</t>
  </si>
  <si>
    <t>150</t>
  </si>
  <si>
    <t>67</t>
  </si>
  <si>
    <t>60</t>
  </si>
  <si>
    <t>Факт  2020</t>
  </si>
  <si>
    <t>41</t>
  </si>
  <si>
    <t>103,58</t>
  </si>
  <si>
    <t>110,41</t>
  </si>
  <si>
    <t>Исполнение муниципального задания по учреждениям культуры муниципального района на 01.10.2021</t>
  </si>
  <si>
    <t>75</t>
  </si>
  <si>
    <t>194</t>
  </si>
  <si>
    <t>59</t>
  </si>
  <si>
    <t>71</t>
  </si>
  <si>
    <t>74,21</t>
  </si>
  <si>
    <t>85,21</t>
  </si>
  <si>
    <t>256</t>
  </si>
  <si>
    <t>74</t>
  </si>
  <si>
    <t>45</t>
  </si>
  <si>
    <t>37,2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</si>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</sst>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4" fontId="2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9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1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" fontId="6" fillId="6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4" fontId="6" fillId="6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view="pageBreakPreview" topLeftCell="A78" zoomScale="90" zoomScaleSheetLayoutView="90" workbookViewId="0">
      <selection activeCell="G98" sqref="G98"/>
    </sheetView>
  </sheetViews>
  <sheetFormatPr defaultColWidth="9.140625" defaultRowHeight="12.75" x14ac:dyDescent="0.2"/>
  <cols>
    <col min="1" max="1" width="29.42578125" style="1" customWidth="1"/>
    <col min="2" max="2" width="9.85546875" style="13" customWidth="1"/>
    <col min="3" max="3" width="9.85546875" style="1" customWidth="1"/>
    <col min="4" max="4" width="9.140625" style="14"/>
    <col min="5" max="5" width="10.5703125" style="37" customWidth="1"/>
    <col min="6" max="6" width="11" style="14" customWidth="1"/>
    <col min="7" max="7" width="10" style="108" customWidth="1"/>
    <col min="8" max="8" width="11.85546875" style="39" customWidth="1"/>
    <col min="9" max="9" width="9.85546875" style="39" customWidth="1"/>
    <col min="10" max="10" width="12.140625" style="31" customWidth="1"/>
    <col min="11" max="11" width="11.28515625" style="31" bestFit="1" customWidth="1"/>
    <col min="12" max="12" width="20.5703125" style="1" customWidth="1"/>
    <col min="13" max="13" width="6.85546875" style="14" customWidth="1"/>
    <col min="14" max="14" width="8" style="14" customWidth="1"/>
    <col min="15" max="15" width="7.85546875" style="14" customWidth="1"/>
    <col min="16" max="16" width="10.140625" style="14" customWidth="1"/>
    <col min="17" max="17" width="7.140625" style="14" customWidth="1"/>
    <col min="18" max="16384" width="9.140625" style="1"/>
  </cols>
  <sheetData>
    <row r="1" spans="1:17" x14ac:dyDescent="0.2">
      <c r="A1" s="136" t="s">
        <v>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2" customFormat="1" ht="75.75" customHeight="1" x14ac:dyDescent="0.2">
      <c r="A2" s="137" t="s">
        <v>5</v>
      </c>
      <c r="B2" s="137" t="s">
        <v>6</v>
      </c>
      <c r="C2" s="137" t="s">
        <v>0</v>
      </c>
      <c r="D2" s="137" t="s">
        <v>8</v>
      </c>
      <c r="E2" s="137"/>
      <c r="F2" s="137"/>
      <c r="G2" s="137"/>
      <c r="H2" s="138" t="s">
        <v>2</v>
      </c>
      <c r="I2" s="138"/>
      <c r="J2" s="138"/>
      <c r="K2" s="138"/>
      <c r="L2" s="137" t="s">
        <v>9</v>
      </c>
      <c r="M2" s="137"/>
      <c r="N2" s="137"/>
      <c r="O2" s="137"/>
      <c r="P2" s="137"/>
      <c r="Q2" s="137"/>
    </row>
    <row r="3" spans="1:17" s="2" customFormat="1" ht="103.5" customHeight="1" x14ac:dyDescent="0.2">
      <c r="A3" s="137"/>
      <c r="B3" s="137"/>
      <c r="C3" s="137"/>
      <c r="D3" s="17" t="s">
        <v>24</v>
      </c>
      <c r="E3" s="17" t="s">
        <v>1</v>
      </c>
      <c r="F3" s="116" t="s">
        <v>7</v>
      </c>
      <c r="G3" s="115" t="s">
        <v>87</v>
      </c>
      <c r="H3" s="79" t="s">
        <v>10</v>
      </c>
      <c r="I3" s="79" t="s">
        <v>1</v>
      </c>
      <c r="J3" s="22" t="s">
        <v>7</v>
      </c>
      <c r="K3" s="15" t="s">
        <v>87</v>
      </c>
      <c r="L3" s="78" t="s">
        <v>3</v>
      </c>
      <c r="M3" s="78" t="s">
        <v>13</v>
      </c>
      <c r="N3" s="78" t="s">
        <v>72</v>
      </c>
      <c r="O3" s="78" t="s">
        <v>4</v>
      </c>
      <c r="P3" s="78" t="s">
        <v>7</v>
      </c>
      <c r="Q3" s="15" t="s">
        <v>87</v>
      </c>
    </row>
    <row r="4" spans="1:17" s="2" customFormat="1" ht="23.1" hidden="1" customHeight="1" x14ac:dyDescent="0.2">
      <c r="A4" s="78" t="s">
        <v>55</v>
      </c>
      <c r="B4" s="78"/>
      <c r="C4" s="78"/>
      <c r="D4" s="17"/>
      <c r="E4" s="17"/>
      <c r="F4" s="78"/>
      <c r="G4" s="115"/>
      <c r="H4" s="38">
        <f>H7+H12</f>
        <v>33319.298999999999</v>
      </c>
      <c r="I4" s="38">
        <f>I7+I12</f>
        <v>25786.201999999997</v>
      </c>
      <c r="J4" s="23">
        <f>I4/H4*100</f>
        <v>77.391190012731059</v>
      </c>
      <c r="K4" s="24">
        <f>K7+K12</f>
        <v>23586.319999999996</v>
      </c>
      <c r="L4" s="78"/>
      <c r="M4" s="78"/>
      <c r="N4" s="78"/>
      <c r="O4" s="78"/>
      <c r="P4" s="78"/>
      <c r="Q4" s="15"/>
    </row>
    <row r="5" spans="1:17" s="2" customFormat="1" ht="25.5" hidden="1" x14ac:dyDescent="0.2">
      <c r="A5" s="90" t="s">
        <v>41</v>
      </c>
      <c r="B5" s="57" t="s">
        <v>14</v>
      </c>
      <c r="C5" s="57"/>
      <c r="D5" s="57"/>
      <c r="E5" s="57"/>
      <c r="F5" s="57"/>
      <c r="G5" s="107"/>
      <c r="H5" s="58"/>
      <c r="I5" s="58"/>
      <c r="J5" s="58"/>
      <c r="K5" s="58"/>
      <c r="L5" s="57"/>
      <c r="M5" s="57"/>
      <c r="N5" s="57"/>
      <c r="O5" s="57"/>
      <c r="P5" s="57"/>
      <c r="Q5" s="57"/>
    </row>
    <row r="6" spans="1:17" s="2" customFormat="1" ht="21.6" hidden="1" customHeight="1" x14ac:dyDescent="0.2">
      <c r="A6" s="21" t="s">
        <v>43</v>
      </c>
      <c r="B6" s="4"/>
      <c r="C6" s="9" t="s">
        <v>48</v>
      </c>
      <c r="D6" s="33">
        <v>205</v>
      </c>
      <c r="E6" s="36">
        <v>208</v>
      </c>
      <c r="F6" s="32">
        <f t="shared" ref="F6:F9" si="0">E6/D6*100</f>
        <v>101.46341463414635</v>
      </c>
      <c r="G6" s="109" t="s">
        <v>46</v>
      </c>
      <c r="H6" s="30"/>
      <c r="I6" s="30"/>
      <c r="J6" s="26"/>
      <c r="K6" s="27"/>
      <c r="L6" s="8"/>
      <c r="M6" s="3"/>
      <c r="N6" s="6"/>
      <c r="O6" s="6"/>
      <c r="P6" s="32"/>
      <c r="Q6" s="7"/>
    </row>
    <row r="7" spans="1:17" s="2" customFormat="1" hidden="1" x14ac:dyDescent="0.2">
      <c r="A7" s="21" t="s">
        <v>42</v>
      </c>
      <c r="B7" s="4"/>
      <c r="C7" s="3" t="s">
        <v>11</v>
      </c>
      <c r="D7" s="33">
        <f t="shared" ref="D7:E7" si="1">SUM(D18,D43,D56)</f>
        <v>74300</v>
      </c>
      <c r="E7" s="36">
        <f t="shared" si="1"/>
        <v>67086</v>
      </c>
      <c r="F7" s="32">
        <f t="shared" si="0"/>
        <v>90.290713324360709</v>
      </c>
      <c r="G7" s="106"/>
      <c r="H7" s="30">
        <f>H18+H43+H56</f>
        <v>25806.978999999999</v>
      </c>
      <c r="I7" s="30">
        <f>I18+I43+I56</f>
        <v>19347.191999999999</v>
      </c>
      <c r="J7" s="26">
        <f>I7/H7*100</f>
        <v>74.968836918106533</v>
      </c>
      <c r="K7" s="27">
        <f>K18+K43+K56</f>
        <v>18618.699999999997</v>
      </c>
      <c r="L7" s="8"/>
      <c r="M7" s="3"/>
      <c r="N7" s="6"/>
      <c r="O7" s="6"/>
      <c r="P7" s="32"/>
      <c r="Q7" s="7"/>
    </row>
    <row r="8" spans="1:17" s="2" customFormat="1" ht="25.5" hidden="1" x14ac:dyDescent="0.2">
      <c r="A8" s="21" t="s">
        <v>43</v>
      </c>
      <c r="B8" s="4"/>
      <c r="C8" s="3" t="s">
        <v>49</v>
      </c>
      <c r="D8" s="33">
        <v>362</v>
      </c>
      <c r="E8" s="36">
        <v>367</v>
      </c>
      <c r="F8" s="32">
        <f t="shared" si="0"/>
        <v>101.38121546961325</v>
      </c>
      <c r="G8" s="109" t="s">
        <v>46</v>
      </c>
      <c r="H8" s="30"/>
      <c r="I8" s="30"/>
      <c r="J8" s="26"/>
      <c r="K8" s="27"/>
      <c r="L8" s="8"/>
      <c r="M8" s="3"/>
      <c r="N8" s="6"/>
      <c r="O8" s="6"/>
      <c r="P8" s="32"/>
      <c r="Q8" s="7"/>
    </row>
    <row r="9" spans="1:17" s="2" customFormat="1" ht="22.5" hidden="1" customHeight="1" x14ac:dyDescent="0.2">
      <c r="A9" s="21" t="s">
        <v>43</v>
      </c>
      <c r="B9" s="4"/>
      <c r="C9" s="9" t="s">
        <v>50</v>
      </c>
      <c r="D9" s="34">
        <v>302</v>
      </c>
      <c r="E9" s="18">
        <v>306</v>
      </c>
      <c r="F9" s="32">
        <f t="shared" si="0"/>
        <v>101.32450331125828</v>
      </c>
      <c r="G9" s="109" t="s">
        <v>46</v>
      </c>
      <c r="H9" s="30"/>
      <c r="I9" s="30"/>
      <c r="J9" s="26"/>
      <c r="K9" s="25"/>
      <c r="L9" s="8"/>
      <c r="M9" s="3"/>
      <c r="N9" s="3"/>
      <c r="O9" s="3"/>
      <c r="P9" s="32"/>
      <c r="Q9" s="33"/>
    </row>
    <row r="10" spans="1:17" s="2" customFormat="1" ht="25.5" hidden="1" x14ac:dyDescent="0.2">
      <c r="A10" s="90" t="s">
        <v>54</v>
      </c>
      <c r="B10" s="57" t="s">
        <v>14</v>
      </c>
      <c r="C10" s="57"/>
      <c r="D10" s="57"/>
      <c r="E10" s="57"/>
      <c r="F10" s="57"/>
      <c r="G10" s="107"/>
      <c r="H10" s="59"/>
      <c r="I10" s="59"/>
      <c r="J10" s="59"/>
      <c r="K10" s="59"/>
      <c r="L10" s="57"/>
      <c r="M10" s="57"/>
      <c r="N10" s="57"/>
      <c r="O10" s="57"/>
      <c r="P10" s="57"/>
      <c r="Q10" s="57"/>
    </row>
    <row r="11" spans="1:17" s="2" customFormat="1" ht="22.5" hidden="1" customHeight="1" x14ac:dyDescent="0.2">
      <c r="A11" s="21" t="s">
        <v>43</v>
      </c>
      <c r="B11" s="4"/>
      <c r="C11" s="9" t="s">
        <v>48</v>
      </c>
      <c r="D11" s="33">
        <v>66</v>
      </c>
      <c r="E11" s="36">
        <v>67</v>
      </c>
      <c r="F11" s="32">
        <f t="shared" ref="F11:F34" si="2">E11/D11*100</f>
        <v>101.51515151515152</v>
      </c>
      <c r="G11" s="109" t="s">
        <v>46</v>
      </c>
      <c r="H11" s="30"/>
      <c r="I11" s="30"/>
      <c r="J11" s="26"/>
      <c r="K11" s="27"/>
      <c r="L11" s="8"/>
      <c r="M11" s="3"/>
      <c r="N11" s="6"/>
      <c r="O11" s="6"/>
      <c r="P11" s="32"/>
      <c r="Q11" s="7"/>
    </row>
    <row r="12" spans="1:17" s="2" customFormat="1" hidden="1" x14ac:dyDescent="0.2">
      <c r="A12" s="21" t="s">
        <v>42</v>
      </c>
      <c r="B12" s="4"/>
      <c r="C12" s="3" t="s">
        <v>11</v>
      </c>
      <c r="D12" s="33">
        <f t="shared" ref="D12:E12" si="3">SUM(D23,D48)</f>
        <v>15720</v>
      </c>
      <c r="E12" s="36">
        <f t="shared" si="3"/>
        <v>9825</v>
      </c>
      <c r="F12" s="32">
        <f t="shared" si="2"/>
        <v>62.5</v>
      </c>
      <c r="G12" s="106"/>
      <c r="H12" s="30">
        <f>H23+H48</f>
        <v>7512.32</v>
      </c>
      <c r="I12" s="30">
        <f>I23+I48</f>
        <v>6439.01</v>
      </c>
      <c r="J12" s="26">
        <f>I12/H12*100</f>
        <v>85.712669321860631</v>
      </c>
      <c r="K12" s="27">
        <f>K23+K48</f>
        <v>4967.62</v>
      </c>
      <c r="L12" s="8"/>
      <c r="M12" s="3"/>
      <c r="N12" s="6"/>
      <c r="O12" s="6"/>
      <c r="P12" s="32"/>
      <c r="Q12" s="7"/>
    </row>
    <row r="13" spans="1:17" s="2" customFormat="1" ht="22.5" hidden="1" customHeight="1" x14ac:dyDescent="0.2">
      <c r="A13" s="21" t="s">
        <v>43</v>
      </c>
      <c r="B13" s="4"/>
      <c r="C13" s="3" t="s">
        <v>49</v>
      </c>
      <c r="D13" s="33">
        <v>240</v>
      </c>
      <c r="E13" s="36">
        <v>247.2</v>
      </c>
      <c r="F13" s="32">
        <f t="shared" si="2"/>
        <v>103</v>
      </c>
      <c r="G13" s="109" t="s">
        <v>46</v>
      </c>
      <c r="H13" s="30"/>
      <c r="I13" s="30"/>
      <c r="J13" s="26"/>
      <c r="K13" s="27"/>
      <c r="L13" s="8"/>
      <c r="M13" s="3"/>
      <c r="N13" s="6"/>
      <c r="O13" s="6"/>
      <c r="P13" s="32"/>
      <c r="Q13" s="7"/>
    </row>
    <row r="14" spans="1:17" s="2" customFormat="1" ht="22.5" hidden="1" customHeight="1" x14ac:dyDescent="0.2">
      <c r="A14" s="21" t="s">
        <v>43</v>
      </c>
      <c r="B14" s="4"/>
      <c r="C14" s="9" t="s">
        <v>50</v>
      </c>
      <c r="D14" s="34">
        <v>200</v>
      </c>
      <c r="E14" s="18">
        <v>206</v>
      </c>
      <c r="F14" s="32">
        <f t="shared" si="2"/>
        <v>103</v>
      </c>
      <c r="G14" s="109" t="s">
        <v>46</v>
      </c>
      <c r="H14" s="30"/>
      <c r="I14" s="30"/>
      <c r="J14" s="26"/>
      <c r="K14" s="25"/>
      <c r="L14" s="8"/>
      <c r="M14" s="3"/>
      <c r="N14" s="3"/>
      <c r="O14" s="3"/>
      <c r="P14" s="32"/>
      <c r="Q14" s="33"/>
    </row>
    <row r="15" spans="1:17" s="2" customFormat="1" ht="19.5" customHeight="1" x14ac:dyDescent="0.2">
      <c r="A15" s="40" t="s">
        <v>15</v>
      </c>
      <c r="B15" s="41"/>
      <c r="C15" s="42"/>
      <c r="D15" s="42"/>
      <c r="E15" s="43"/>
      <c r="F15" s="43"/>
      <c r="G15" s="111"/>
      <c r="H15" s="44">
        <f>H18+H23+H27+H34</f>
        <v>22286.99</v>
      </c>
      <c r="I15" s="44">
        <f>I18+I23+I27+I34</f>
        <v>17233.431999999997</v>
      </c>
      <c r="J15" s="44">
        <f>I15/H15*100</f>
        <v>77.325076199163718</v>
      </c>
      <c r="K15" s="44">
        <f>K18+K23+K27+K30</f>
        <v>15997.49</v>
      </c>
      <c r="L15" s="73"/>
      <c r="M15" s="47"/>
      <c r="N15" s="47"/>
      <c r="O15" s="47"/>
      <c r="P15" s="50"/>
      <c r="Q15" s="47"/>
    </row>
    <row r="16" spans="1:17" s="2" customFormat="1" ht="25.5" x14ac:dyDescent="0.2">
      <c r="A16" s="90" t="s">
        <v>41</v>
      </c>
      <c r="B16" s="57" t="s">
        <v>14</v>
      </c>
      <c r="C16" s="57"/>
      <c r="D16" s="57"/>
      <c r="E16" s="57"/>
      <c r="F16" s="57"/>
      <c r="G16" s="112"/>
      <c r="H16" s="59"/>
      <c r="I16" s="59"/>
      <c r="J16" s="59"/>
      <c r="K16" s="59"/>
      <c r="L16" s="57"/>
      <c r="M16" s="57"/>
      <c r="N16" s="57"/>
      <c r="O16" s="57"/>
      <c r="P16" s="57"/>
      <c r="Q16" s="57"/>
    </row>
    <row r="17" spans="1:17" s="2" customFormat="1" ht="25.5" x14ac:dyDescent="0.2">
      <c r="A17" s="21" t="s">
        <v>43</v>
      </c>
      <c r="B17" s="4"/>
      <c r="C17" s="9" t="s">
        <v>48</v>
      </c>
      <c r="D17" s="33">
        <v>368.5</v>
      </c>
      <c r="E17" s="19">
        <v>349</v>
      </c>
      <c r="F17" s="32">
        <f t="shared" si="2"/>
        <v>94.708276797829043</v>
      </c>
      <c r="G17" s="97">
        <v>272</v>
      </c>
      <c r="H17" s="30"/>
      <c r="I17" s="30"/>
      <c r="J17" s="26"/>
      <c r="K17" s="27"/>
      <c r="L17" s="21" t="s">
        <v>45</v>
      </c>
      <c r="M17" s="3" t="s">
        <v>26</v>
      </c>
      <c r="N17" s="106">
        <v>0</v>
      </c>
      <c r="O17" s="3">
        <v>0</v>
      </c>
      <c r="P17" s="32"/>
      <c r="Q17" s="99">
        <v>0</v>
      </c>
    </row>
    <row r="18" spans="1:17" s="2" customFormat="1" ht="25.5" x14ac:dyDescent="0.2">
      <c r="A18" s="21" t="s">
        <v>42</v>
      </c>
      <c r="B18" s="4"/>
      <c r="C18" s="3" t="s">
        <v>11</v>
      </c>
      <c r="D18" s="109">
        <v>28300</v>
      </c>
      <c r="E18" s="109">
        <v>25792</v>
      </c>
      <c r="F18" s="32">
        <f>E18/D18*100</f>
        <v>91.137809187279146</v>
      </c>
      <c r="G18" s="36">
        <v>19253</v>
      </c>
      <c r="H18" s="30">
        <v>15556.68</v>
      </c>
      <c r="I18" s="30">
        <v>11284.802</v>
      </c>
      <c r="J18" s="26">
        <f>I18/H18*100</f>
        <v>72.539912114924263</v>
      </c>
      <c r="K18" s="30">
        <v>11567.97</v>
      </c>
      <c r="L18" s="21" t="s">
        <v>44</v>
      </c>
      <c r="M18" s="3" t="s">
        <v>26</v>
      </c>
      <c r="N18" s="106">
        <v>0</v>
      </c>
      <c r="O18" s="3">
        <v>0</v>
      </c>
      <c r="P18" s="32"/>
      <c r="Q18" s="99">
        <v>0</v>
      </c>
    </row>
    <row r="19" spans="1:17" s="2" customFormat="1" ht="38.25" x14ac:dyDescent="0.2">
      <c r="A19" s="21" t="s">
        <v>43</v>
      </c>
      <c r="B19" s="4"/>
      <c r="C19" s="3" t="s">
        <v>49</v>
      </c>
      <c r="D19" s="109">
        <v>76.8</v>
      </c>
      <c r="E19" s="19">
        <v>74</v>
      </c>
      <c r="F19" s="32">
        <f t="shared" si="2"/>
        <v>96.354166666666671</v>
      </c>
      <c r="G19" s="97">
        <v>70.8</v>
      </c>
      <c r="H19" s="30"/>
      <c r="I19" s="30"/>
      <c r="J19" s="26"/>
      <c r="K19" s="30"/>
      <c r="L19" s="21" t="s">
        <v>43</v>
      </c>
      <c r="M19" s="3" t="s">
        <v>47</v>
      </c>
      <c r="N19" s="106">
        <v>64</v>
      </c>
      <c r="O19" s="3">
        <v>62</v>
      </c>
      <c r="P19" s="32">
        <f t="shared" ref="P19:P38" si="4">O19/N19*100</f>
        <v>96.875</v>
      </c>
      <c r="Q19" s="99">
        <v>66</v>
      </c>
    </row>
    <row r="20" spans="1:17" s="2" customFormat="1" ht="32.25" customHeight="1" x14ac:dyDescent="0.2">
      <c r="A20" s="21" t="s">
        <v>43</v>
      </c>
      <c r="B20" s="4"/>
      <c r="C20" s="9" t="s">
        <v>50</v>
      </c>
      <c r="D20" s="106">
        <v>64</v>
      </c>
      <c r="E20" s="3">
        <v>62</v>
      </c>
      <c r="F20" s="32">
        <f t="shared" si="2"/>
        <v>96.875</v>
      </c>
      <c r="G20" s="99">
        <v>66</v>
      </c>
      <c r="H20" s="30"/>
      <c r="I20" s="30"/>
      <c r="J20" s="26"/>
      <c r="K20" s="30"/>
      <c r="L20" s="21" t="s">
        <v>42</v>
      </c>
      <c r="M20" s="3" t="s">
        <v>11</v>
      </c>
      <c r="N20" s="109">
        <v>28300</v>
      </c>
      <c r="O20" s="33">
        <v>25792</v>
      </c>
      <c r="P20" s="32">
        <f t="shared" si="4"/>
        <v>91.137809187279146</v>
      </c>
      <c r="Q20" s="100">
        <v>19253</v>
      </c>
    </row>
    <row r="21" spans="1:17" s="2" customFormat="1" ht="22.5" customHeight="1" x14ac:dyDescent="0.2">
      <c r="A21" s="90" t="s">
        <v>54</v>
      </c>
      <c r="B21" s="57" t="s">
        <v>14</v>
      </c>
      <c r="C21" s="57"/>
      <c r="D21" s="57"/>
      <c r="E21" s="57"/>
      <c r="F21" s="57"/>
      <c r="G21" s="112"/>
      <c r="H21" s="59"/>
      <c r="I21" s="59"/>
      <c r="J21" s="59"/>
      <c r="K21" s="59"/>
      <c r="L21" s="57"/>
      <c r="M21" s="57"/>
      <c r="N21" s="57"/>
      <c r="O21" s="57"/>
      <c r="P21" s="57"/>
      <c r="Q21" s="112"/>
    </row>
    <row r="22" spans="1:17" s="2" customFormat="1" ht="25.5" x14ac:dyDescent="0.2">
      <c r="A22" s="21" t="s">
        <v>43</v>
      </c>
      <c r="B22" s="4"/>
      <c r="C22" s="9" t="s">
        <v>48</v>
      </c>
      <c r="D22" s="33">
        <v>85.7</v>
      </c>
      <c r="E22" s="19">
        <v>69</v>
      </c>
      <c r="F22" s="32">
        <f t="shared" si="2"/>
        <v>80.513418903150523</v>
      </c>
      <c r="G22" s="97">
        <v>230</v>
      </c>
      <c r="H22" s="30"/>
      <c r="I22" s="30"/>
      <c r="J22" s="26"/>
      <c r="K22" s="30"/>
      <c r="L22" s="21" t="s">
        <v>45</v>
      </c>
      <c r="M22" s="3" t="s">
        <v>26</v>
      </c>
      <c r="N22" s="3">
        <v>0</v>
      </c>
      <c r="O22" s="3">
        <v>0</v>
      </c>
      <c r="P22" s="32"/>
      <c r="Q22" s="99">
        <v>0</v>
      </c>
    </row>
    <row r="23" spans="1:17" s="2" customFormat="1" ht="25.5" x14ac:dyDescent="0.2">
      <c r="A23" s="21" t="s">
        <v>42</v>
      </c>
      <c r="B23" s="4"/>
      <c r="C23" s="3" t="s">
        <v>11</v>
      </c>
      <c r="D23" s="109">
        <v>11720</v>
      </c>
      <c r="E23" s="109">
        <v>6928</v>
      </c>
      <c r="F23" s="32">
        <f t="shared" si="2"/>
        <v>59.112627986348123</v>
      </c>
      <c r="G23" s="100">
        <v>7177</v>
      </c>
      <c r="H23" s="30">
        <v>6516.32</v>
      </c>
      <c r="I23" s="30">
        <v>5789.21</v>
      </c>
      <c r="J23" s="26">
        <f>I23/H23*100</f>
        <v>88.841708203403144</v>
      </c>
      <c r="K23" s="30">
        <v>4280.07</v>
      </c>
      <c r="L23" s="21" t="s">
        <v>44</v>
      </c>
      <c r="M23" s="3" t="s">
        <v>26</v>
      </c>
      <c r="N23" s="3">
        <v>0</v>
      </c>
      <c r="O23" s="3">
        <v>0</v>
      </c>
      <c r="P23" s="32"/>
      <c r="Q23" s="99">
        <v>0</v>
      </c>
    </row>
    <row r="24" spans="1:17" s="2" customFormat="1" ht="38.25" x14ac:dyDescent="0.2">
      <c r="A24" s="21" t="s">
        <v>43</v>
      </c>
      <c r="B24" s="4"/>
      <c r="C24" s="3" t="s">
        <v>49</v>
      </c>
      <c r="D24" s="33">
        <v>136.80000000000001</v>
      </c>
      <c r="E24" s="19">
        <v>101</v>
      </c>
      <c r="F24" s="32">
        <f t="shared" si="2"/>
        <v>73.830409356725141</v>
      </c>
      <c r="G24" s="97">
        <f>PRODUCT(G25,1.2)</f>
        <v>31.2</v>
      </c>
      <c r="H24" s="30"/>
      <c r="I24" s="30"/>
      <c r="J24" s="26"/>
      <c r="K24" s="30"/>
      <c r="L24" s="21" t="s">
        <v>43</v>
      </c>
      <c r="M24" s="3" t="s">
        <v>47</v>
      </c>
      <c r="N24" s="3">
        <v>114</v>
      </c>
      <c r="O24" s="3">
        <v>84</v>
      </c>
      <c r="P24" s="32">
        <f t="shared" si="4"/>
        <v>73.68421052631578</v>
      </c>
      <c r="Q24" s="99">
        <v>26</v>
      </c>
    </row>
    <row r="25" spans="1:17" s="2" customFormat="1" ht="32.25" customHeight="1" x14ac:dyDescent="0.2">
      <c r="A25" s="21" t="s">
        <v>43</v>
      </c>
      <c r="B25" s="4"/>
      <c r="C25" s="9" t="s">
        <v>50</v>
      </c>
      <c r="D25" s="3">
        <v>114</v>
      </c>
      <c r="E25" s="3">
        <v>84</v>
      </c>
      <c r="F25" s="32">
        <f t="shared" si="2"/>
        <v>73.68421052631578</v>
      </c>
      <c r="G25" s="99">
        <v>26</v>
      </c>
      <c r="H25" s="30"/>
      <c r="I25" s="30"/>
      <c r="J25" s="25"/>
      <c r="K25" s="30"/>
      <c r="L25" s="21" t="s">
        <v>42</v>
      </c>
      <c r="M25" s="3" t="s">
        <v>11</v>
      </c>
      <c r="N25" s="33">
        <v>11720</v>
      </c>
      <c r="O25" s="33">
        <v>6928</v>
      </c>
      <c r="P25" s="32">
        <f t="shared" si="4"/>
        <v>59.112627986348123</v>
      </c>
      <c r="Q25" s="100">
        <v>7177</v>
      </c>
    </row>
    <row r="26" spans="1:17" s="2" customFormat="1" ht="48" customHeight="1" x14ac:dyDescent="0.2">
      <c r="A26" s="90" t="s">
        <v>70</v>
      </c>
      <c r="B26" s="57"/>
      <c r="C26" s="57"/>
      <c r="D26" s="57"/>
      <c r="E26" s="57"/>
      <c r="F26" s="112"/>
      <c r="G26" s="112"/>
      <c r="H26" s="59"/>
      <c r="I26" s="59"/>
      <c r="J26" s="59"/>
      <c r="K26" s="59"/>
      <c r="L26" s="57"/>
      <c r="M26" s="57"/>
      <c r="N26" s="57"/>
      <c r="O26" s="57"/>
      <c r="P26" s="57"/>
      <c r="Q26" s="57"/>
    </row>
    <row r="27" spans="1:17" s="2" customFormat="1" ht="48" customHeight="1" x14ac:dyDescent="0.2">
      <c r="A27" s="10" t="s">
        <v>65</v>
      </c>
      <c r="B27" s="106"/>
      <c r="C27" s="106" t="s">
        <v>12</v>
      </c>
      <c r="D27" s="107" t="s">
        <v>73</v>
      </c>
      <c r="E27" s="107" t="s">
        <v>73</v>
      </c>
      <c r="F27" s="95">
        <f t="shared" si="2"/>
        <v>100</v>
      </c>
      <c r="G27" s="107" t="s">
        <v>73</v>
      </c>
      <c r="H27" s="107" t="s">
        <v>90</v>
      </c>
      <c r="I27" s="107" t="s">
        <v>97</v>
      </c>
      <c r="J27" s="5">
        <f>I27/H27*100</f>
        <v>77.175980436554653</v>
      </c>
      <c r="K27" s="30">
        <v>149.44999999999999</v>
      </c>
      <c r="L27" s="21" t="s">
        <v>75</v>
      </c>
      <c r="M27" s="106" t="s">
        <v>26</v>
      </c>
      <c r="N27" s="109" t="s">
        <v>81</v>
      </c>
      <c r="O27" s="109" t="s">
        <v>81</v>
      </c>
      <c r="P27" s="95">
        <f t="shared" si="4"/>
        <v>100</v>
      </c>
      <c r="Q27" s="91" t="s">
        <v>46</v>
      </c>
    </row>
    <row r="28" spans="1:17" s="2" customFormat="1" ht="64.5" customHeight="1" x14ac:dyDescent="0.2">
      <c r="A28" s="91"/>
      <c r="B28" s="91"/>
      <c r="C28" s="91"/>
      <c r="D28" s="107"/>
      <c r="E28" s="107"/>
      <c r="F28" s="95"/>
      <c r="G28" s="107"/>
      <c r="H28" s="107"/>
      <c r="I28" s="107"/>
      <c r="J28" s="107"/>
      <c r="K28" s="107"/>
      <c r="L28" s="21" t="s">
        <v>76</v>
      </c>
      <c r="M28" s="106" t="s">
        <v>26</v>
      </c>
      <c r="N28" s="109">
        <v>50</v>
      </c>
      <c r="O28" s="109" t="s">
        <v>81</v>
      </c>
      <c r="P28" s="95">
        <f t="shared" si="4"/>
        <v>100</v>
      </c>
      <c r="Q28" s="91" t="s">
        <v>46</v>
      </c>
    </row>
    <row r="29" spans="1:17" s="2" customFormat="1" ht="39" customHeight="1" x14ac:dyDescent="0.2">
      <c r="A29" s="91"/>
      <c r="B29" s="91"/>
      <c r="C29" s="91"/>
      <c r="D29" s="107"/>
      <c r="E29" s="107"/>
      <c r="F29" s="95"/>
      <c r="G29" s="107"/>
      <c r="H29" s="107"/>
      <c r="I29" s="107"/>
      <c r="J29" s="107"/>
      <c r="K29" s="107"/>
      <c r="L29" s="21" t="s">
        <v>77</v>
      </c>
      <c r="M29" s="106" t="s">
        <v>26</v>
      </c>
      <c r="N29" s="109">
        <v>25</v>
      </c>
      <c r="O29" s="109">
        <v>26</v>
      </c>
      <c r="P29" s="95">
        <f t="shared" si="4"/>
        <v>104</v>
      </c>
      <c r="Q29" s="91" t="s">
        <v>46</v>
      </c>
    </row>
    <row r="30" spans="1:17" s="2" customFormat="1" ht="48" customHeight="1" x14ac:dyDescent="0.2">
      <c r="A30" s="91"/>
      <c r="B30" s="91"/>
      <c r="C30" s="91"/>
      <c r="D30" s="107"/>
      <c r="E30" s="107"/>
      <c r="F30" s="95"/>
      <c r="G30" s="107"/>
      <c r="H30" s="107"/>
      <c r="I30" s="107"/>
      <c r="J30" s="107"/>
      <c r="K30" s="107"/>
      <c r="L30" s="21" t="s">
        <v>78</v>
      </c>
      <c r="M30" s="106" t="s">
        <v>26</v>
      </c>
      <c r="N30" s="109">
        <v>36</v>
      </c>
      <c r="O30" s="109">
        <v>32</v>
      </c>
      <c r="P30" s="95">
        <f t="shared" si="4"/>
        <v>88.888888888888886</v>
      </c>
      <c r="Q30" s="91" t="s">
        <v>46</v>
      </c>
    </row>
    <row r="31" spans="1:17" s="2" customFormat="1" ht="37.5" customHeight="1" x14ac:dyDescent="0.2">
      <c r="A31" s="91"/>
      <c r="B31" s="4"/>
      <c r="C31" s="3"/>
      <c r="D31" s="109"/>
      <c r="E31" s="110"/>
      <c r="F31" s="95"/>
      <c r="G31" s="110"/>
      <c r="H31" s="30"/>
      <c r="I31" s="30"/>
      <c r="J31" s="25"/>
      <c r="K31" s="30"/>
      <c r="L31" s="21" t="s">
        <v>79</v>
      </c>
      <c r="M31" s="106" t="s">
        <v>26</v>
      </c>
      <c r="N31" s="109">
        <v>13</v>
      </c>
      <c r="O31" s="109">
        <v>14</v>
      </c>
      <c r="P31" s="109">
        <f t="shared" si="4"/>
        <v>107.69230769230769</v>
      </c>
      <c r="Q31" s="91" t="s">
        <v>46</v>
      </c>
    </row>
    <row r="32" spans="1:17" s="2" customFormat="1" ht="40.5" customHeight="1" x14ac:dyDescent="0.25">
      <c r="A32" s="92"/>
      <c r="B32" s="4"/>
      <c r="C32" s="3"/>
      <c r="D32" s="109"/>
      <c r="E32" s="18"/>
      <c r="F32" s="95"/>
      <c r="G32" s="110"/>
      <c r="H32" s="30"/>
      <c r="I32" s="30"/>
      <c r="J32" s="25"/>
      <c r="K32" s="30"/>
      <c r="L32" s="21" t="s">
        <v>80</v>
      </c>
      <c r="M32" s="106" t="s">
        <v>26</v>
      </c>
      <c r="N32" s="109">
        <v>26</v>
      </c>
      <c r="O32" s="109">
        <v>28</v>
      </c>
      <c r="P32" s="109">
        <f>O32/N32*100</f>
        <v>107.69230769230769</v>
      </c>
      <c r="Q32" s="91" t="s">
        <v>46</v>
      </c>
    </row>
    <row r="33" spans="1:17" s="2" customFormat="1" ht="51.75" customHeight="1" x14ac:dyDescent="0.2">
      <c r="A33" s="90" t="s">
        <v>71</v>
      </c>
      <c r="B33" s="57"/>
      <c r="C33" s="60"/>
      <c r="D33" s="61"/>
      <c r="E33" s="62"/>
      <c r="F33" s="95"/>
      <c r="G33" s="112"/>
      <c r="H33" s="63"/>
      <c r="I33" s="63"/>
      <c r="J33" s="63"/>
      <c r="K33" s="63"/>
      <c r="L33" s="94"/>
      <c r="M33" s="63"/>
      <c r="N33" s="63"/>
      <c r="O33" s="63"/>
      <c r="P33" s="63"/>
      <c r="Q33" s="63"/>
    </row>
    <row r="34" spans="1:17" s="2" customFormat="1" ht="53.25" customHeight="1" x14ac:dyDescent="0.2">
      <c r="A34" s="10" t="s">
        <v>65</v>
      </c>
      <c r="B34" s="106"/>
      <c r="C34" s="106" t="s">
        <v>12</v>
      </c>
      <c r="D34" s="107" t="s">
        <v>74</v>
      </c>
      <c r="E34" s="107" t="s">
        <v>74</v>
      </c>
      <c r="F34" s="95">
        <f t="shared" si="2"/>
        <v>100</v>
      </c>
      <c r="G34" s="107" t="s">
        <v>74</v>
      </c>
      <c r="H34" s="107" t="s">
        <v>89</v>
      </c>
      <c r="I34" s="107" t="s">
        <v>96</v>
      </c>
      <c r="J34" s="5">
        <f>I34/H34*100</f>
        <v>71.645105232670389</v>
      </c>
      <c r="K34" s="30">
        <v>62.23</v>
      </c>
      <c r="L34" s="21" t="s">
        <v>75</v>
      </c>
      <c r="M34" s="106" t="s">
        <v>26</v>
      </c>
      <c r="N34" s="109" t="s">
        <v>73</v>
      </c>
      <c r="O34" s="109">
        <v>20</v>
      </c>
      <c r="P34" s="109">
        <f t="shared" si="4"/>
        <v>100</v>
      </c>
      <c r="Q34" s="91" t="s">
        <v>46</v>
      </c>
    </row>
    <row r="35" spans="1:17" s="2" customFormat="1" ht="62.25" customHeight="1" x14ac:dyDescent="0.2">
      <c r="A35" s="91"/>
      <c r="B35" s="91"/>
      <c r="C35" s="91"/>
      <c r="D35" s="107"/>
      <c r="E35" s="107"/>
      <c r="F35" s="107"/>
      <c r="G35" s="107"/>
      <c r="H35" s="107"/>
      <c r="I35" s="107"/>
      <c r="J35" s="107"/>
      <c r="K35" s="107"/>
      <c r="L35" s="21" t="s">
        <v>76</v>
      </c>
      <c r="M35" s="106" t="s">
        <v>26</v>
      </c>
      <c r="N35" s="109">
        <v>80</v>
      </c>
      <c r="O35" s="109">
        <v>80</v>
      </c>
      <c r="P35" s="109">
        <f t="shared" si="4"/>
        <v>100</v>
      </c>
      <c r="Q35" s="91" t="s">
        <v>46</v>
      </c>
    </row>
    <row r="36" spans="1:17" s="2" customFormat="1" ht="39.75" customHeight="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21" t="s">
        <v>77</v>
      </c>
      <c r="M36" s="106" t="s">
        <v>26</v>
      </c>
      <c r="N36" s="109">
        <v>10</v>
      </c>
      <c r="O36" s="109">
        <v>10</v>
      </c>
      <c r="P36" s="109">
        <f t="shared" si="4"/>
        <v>100</v>
      </c>
      <c r="Q36" s="91" t="s">
        <v>46</v>
      </c>
    </row>
    <row r="37" spans="1:17" s="2" customFormat="1" ht="52.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21" t="s">
        <v>78</v>
      </c>
      <c r="M37" s="106" t="s">
        <v>26</v>
      </c>
      <c r="N37" s="109">
        <v>15</v>
      </c>
      <c r="O37" s="109">
        <v>43</v>
      </c>
      <c r="P37" s="109">
        <f t="shared" si="4"/>
        <v>286.66666666666669</v>
      </c>
      <c r="Q37" s="91" t="s">
        <v>46</v>
      </c>
    </row>
    <row r="38" spans="1:17" s="2" customFormat="1" ht="42.75" customHeight="1" x14ac:dyDescent="0.2">
      <c r="A38" s="91"/>
      <c r="B38" s="4"/>
      <c r="C38" s="3"/>
      <c r="D38" s="33"/>
      <c r="E38" s="104"/>
      <c r="F38" s="32"/>
      <c r="G38" s="110"/>
      <c r="H38" s="30"/>
      <c r="I38" s="30"/>
      <c r="J38" s="25"/>
      <c r="K38" s="30"/>
      <c r="L38" s="21" t="s">
        <v>79</v>
      </c>
      <c r="M38" s="106" t="s">
        <v>26</v>
      </c>
      <c r="N38" s="109">
        <v>8</v>
      </c>
      <c r="O38" s="109">
        <v>7</v>
      </c>
      <c r="P38" s="109">
        <f t="shared" si="4"/>
        <v>87.5</v>
      </c>
      <c r="Q38" s="91" t="s">
        <v>46</v>
      </c>
    </row>
    <row r="39" spans="1:17" s="2" customFormat="1" ht="42" customHeight="1" x14ac:dyDescent="0.25">
      <c r="A39" s="80"/>
      <c r="B39" s="4"/>
      <c r="C39" s="3"/>
      <c r="D39" s="33"/>
      <c r="E39" s="18"/>
      <c r="F39" s="32"/>
      <c r="G39" s="109"/>
      <c r="H39" s="30"/>
      <c r="I39" s="30"/>
      <c r="J39" s="25"/>
      <c r="K39" s="28"/>
      <c r="L39" s="21" t="s">
        <v>80</v>
      </c>
      <c r="M39" s="106" t="s">
        <v>26</v>
      </c>
      <c r="N39" s="109">
        <v>67</v>
      </c>
      <c r="O39" s="109">
        <v>40</v>
      </c>
      <c r="P39" s="109">
        <f>O39/N39*100</f>
        <v>59.701492537313428</v>
      </c>
      <c r="Q39" s="91" t="s">
        <v>46</v>
      </c>
    </row>
    <row r="40" spans="1:17" s="2" customFormat="1" ht="24" customHeight="1" x14ac:dyDescent="0.2">
      <c r="A40" s="45" t="s">
        <v>21</v>
      </c>
      <c r="B40" s="46"/>
      <c r="C40" s="47"/>
      <c r="D40" s="47"/>
      <c r="E40" s="47"/>
      <c r="F40" s="47"/>
      <c r="G40" s="111"/>
      <c r="H40" s="48">
        <f>H43+H48+H52</f>
        <v>11578.85</v>
      </c>
      <c r="I40" s="48">
        <f>I43+I48+I52</f>
        <v>8580.66</v>
      </c>
      <c r="J40" s="48">
        <f>I40/H40*100</f>
        <v>74.106323166808437</v>
      </c>
      <c r="K40" s="48">
        <f>K43+K48+K52</f>
        <v>7802.98</v>
      </c>
      <c r="L40" s="73"/>
      <c r="M40" s="47"/>
      <c r="N40" s="47"/>
      <c r="O40" s="47"/>
      <c r="P40" s="50"/>
      <c r="Q40" s="47"/>
    </row>
    <row r="41" spans="1:17" s="2" customFormat="1" ht="25.5" x14ac:dyDescent="0.2">
      <c r="A41" s="90" t="s">
        <v>41</v>
      </c>
      <c r="B41" s="57" t="s">
        <v>14</v>
      </c>
      <c r="C41" s="57"/>
      <c r="D41" s="57"/>
      <c r="E41" s="57"/>
      <c r="F41" s="57"/>
      <c r="G41" s="112"/>
      <c r="H41" s="59"/>
      <c r="I41" s="59"/>
      <c r="J41" s="59"/>
      <c r="K41" s="59"/>
      <c r="L41" s="57"/>
      <c r="M41" s="57"/>
      <c r="N41" s="57"/>
      <c r="O41" s="57"/>
      <c r="P41" s="57"/>
      <c r="Q41" s="57"/>
    </row>
    <row r="42" spans="1:17" s="2" customFormat="1" ht="35.25" customHeight="1" x14ac:dyDescent="0.2">
      <c r="A42" s="21" t="s">
        <v>43</v>
      </c>
      <c r="B42" s="4"/>
      <c r="C42" s="9" t="s">
        <v>48</v>
      </c>
      <c r="D42" s="4" t="s">
        <v>83</v>
      </c>
      <c r="E42" s="35" t="s">
        <v>93</v>
      </c>
      <c r="F42" s="32">
        <f t="shared" ref="F42" si="5">E42/D42*100</f>
        <v>116.1676646706587</v>
      </c>
      <c r="G42" s="35" t="s">
        <v>98</v>
      </c>
      <c r="H42" s="30"/>
      <c r="I42" s="30"/>
      <c r="J42" s="25"/>
      <c r="K42" s="30"/>
      <c r="L42" s="21" t="s">
        <v>45</v>
      </c>
      <c r="M42" s="3" t="s">
        <v>26</v>
      </c>
      <c r="N42" s="4" t="s">
        <v>66</v>
      </c>
      <c r="O42" s="4" t="s">
        <v>66</v>
      </c>
      <c r="P42" s="32"/>
      <c r="Q42" s="101" t="s">
        <v>66</v>
      </c>
    </row>
    <row r="43" spans="1:17" s="2" customFormat="1" ht="34.5" customHeight="1" x14ac:dyDescent="0.2">
      <c r="A43" s="21" t="s">
        <v>42</v>
      </c>
      <c r="B43" s="4"/>
      <c r="C43" s="3" t="s">
        <v>11</v>
      </c>
      <c r="D43" s="110">
        <v>25000</v>
      </c>
      <c r="E43" s="104">
        <v>21955</v>
      </c>
      <c r="F43" s="32">
        <f t="shared" ref="F43:F44" si="6">E43/D43*100</f>
        <v>87.82</v>
      </c>
      <c r="G43" s="98">
        <v>22750</v>
      </c>
      <c r="H43" s="30">
        <v>6225.35</v>
      </c>
      <c r="I43" s="30">
        <v>4924.79</v>
      </c>
      <c r="J43" s="26">
        <f>I43/H43*100</f>
        <v>79.108644493883872</v>
      </c>
      <c r="K43" s="30">
        <v>4570.6499999999996</v>
      </c>
      <c r="L43" s="21" t="s">
        <v>44</v>
      </c>
      <c r="M43" s="3" t="s">
        <v>26</v>
      </c>
      <c r="N43" s="4" t="s">
        <v>66</v>
      </c>
      <c r="O43" s="4" t="s">
        <v>66</v>
      </c>
      <c r="P43" s="32"/>
      <c r="Q43" s="101" t="s">
        <v>66</v>
      </c>
    </row>
    <row r="44" spans="1:17" s="2" customFormat="1" ht="35.25" customHeight="1" x14ac:dyDescent="0.2">
      <c r="A44" s="21" t="s">
        <v>43</v>
      </c>
      <c r="B44" s="4"/>
      <c r="C44" s="3" t="s">
        <v>49</v>
      </c>
      <c r="D44" s="4" t="s">
        <v>84</v>
      </c>
      <c r="E44" s="97">
        <v>113</v>
      </c>
      <c r="F44" s="32">
        <f t="shared" si="6"/>
        <v>75.333333333333329</v>
      </c>
      <c r="G44" s="97">
        <v>88.8</v>
      </c>
      <c r="H44" s="30"/>
      <c r="I44" s="30"/>
      <c r="J44" s="26"/>
      <c r="K44" s="30"/>
      <c r="L44" s="21" t="s">
        <v>43</v>
      </c>
      <c r="M44" s="3" t="s">
        <v>47</v>
      </c>
      <c r="N44" s="4" t="s">
        <v>82</v>
      </c>
      <c r="O44" s="4" t="s">
        <v>92</v>
      </c>
      <c r="P44" s="32">
        <f t="shared" ref="P44:P45" si="7">O44/N44*100</f>
        <v>75</v>
      </c>
      <c r="Q44" s="101" t="s">
        <v>99</v>
      </c>
    </row>
    <row r="45" spans="1:17" s="2" customFormat="1" ht="26.25" customHeight="1" x14ac:dyDescent="0.2">
      <c r="A45" s="21" t="s">
        <v>43</v>
      </c>
      <c r="B45" s="4"/>
      <c r="C45" s="9" t="s">
        <v>50</v>
      </c>
      <c r="D45" s="4" t="s">
        <v>82</v>
      </c>
      <c r="E45" s="4" t="s">
        <v>92</v>
      </c>
      <c r="F45" s="32">
        <f t="shared" ref="F45" si="8">E45/D45*100</f>
        <v>75</v>
      </c>
      <c r="G45" s="101" t="s">
        <v>99</v>
      </c>
      <c r="H45" s="30"/>
      <c r="I45" s="30"/>
      <c r="J45" s="26"/>
      <c r="K45" s="30"/>
      <c r="L45" s="21" t="s">
        <v>42</v>
      </c>
      <c r="M45" s="3" t="s">
        <v>11</v>
      </c>
      <c r="N45" s="34">
        <v>25000</v>
      </c>
      <c r="O45" s="34">
        <v>21955</v>
      </c>
      <c r="P45" s="32">
        <f t="shared" si="7"/>
        <v>87.82</v>
      </c>
      <c r="Q45" s="98">
        <v>22750</v>
      </c>
    </row>
    <row r="46" spans="1:17" s="2" customFormat="1" ht="25.5" x14ac:dyDescent="0.2">
      <c r="A46" s="90" t="s">
        <v>54</v>
      </c>
      <c r="B46" s="57" t="s">
        <v>14</v>
      </c>
      <c r="C46" s="57"/>
      <c r="D46" s="57"/>
      <c r="E46" s="57"/>
      <c r="F46" s="57"/>
      <c r="G46" s="112"/>
      <c r="H46" s="59"/>
      <c r="I46" s="59"/>
      <c r="J46" s="59"/>
      <c r="K46" s="59"/>
      <c r="L46" s="57"/>
      <c r="M46" s="57"/>
      <c r="N46" s="57"/>
      <c r="O46" s="57"/>
      <c r="P46" s="57"/>
      <c r="Q46" s="112"/>
    </row>
    <row r="47" spans="1:17" s="2" customFormat="1" ht="38.25" customHeight="1" x14ac:dyDescent="0.2">
      <c r="A47" s="21" t="s">
        <v>43</v>
      </c>
      <c r="B47" s="4"/>
      <c r="C47" s="9" t="s">
        <v>48</v>
      </c>
      <c r="D47" s="4" t="s">
        <v>85</v>
      </c>
      <c r="E47" s="35" t="s">
        <v>88</v>
      </c>
      <c r="F47" s="32">
        <f t="shared" ref="F47:F50" si="9">E47/D47*100</f>
        <v>61.194029850746269</v>
      </c>
      <c r="G47" s="35" t="s">
        <v>100</v>
      </c>
      <c r="H47" s="30"/>
      <c r="I47" s="30"/>
      <c r="J47" s="26"/>
      <c r="K47" s="30"/>
      <c r="L47" s="21" t="s">
        <v>45</v>
      </c>
      <c r="M47" s="3" t="s">
        <v>26</v>
      </c>
      <c r="N47" s="4" t="s">
        <v>66</v>
      </c>
      <c r="O47" s="4" t="s">
        <v>66</v>
      </c>
      <c r="P47" s="32"/>
      <c r="Q47" s="101" t="s">
        <v>66</v>
      </c>
    </row>
    <row r="48" spans="1:17" s="2" customFormat="1" ht="37.5" customHeight="1" x14ac:dyDescent="0.2">
      <c r="A48" s="21" t="s">
        <v>42</v>
      </c>
      <c r="B48" s="4"/>
      <c r="C48" s="3" t="s">
        <v>11</v>
      </c>
      <c r="D48" s="110">
        <v>4000</v>
      </c>
      <c r="E48" s="104">
        <v>2897</v>
      </c>
      <c r="F48" s="32">
        <f t="shared" si="9"/>
        <v>72.424999999999997</v>
      </c>
      <c r="G48" s="98">
        <v>1659</v>
      </c>
      <c r="H48" s="30">
        <v>996</v>
      </c>
      <c r="I48" s="30">
        <v>649.79999999999995</v>
      </c>
      <c r="J48" s="26">
        <f>I48/H48*100</f>
        <v>65.240963855421683</v>
      </c>
      <c r="K48" s="30">
        <v>687.55</v>
      </c>
      <c r="L48" s="21" t="s">
        <v>44</v>
      </c>
      <c r="M48" s="3" t="s">
        <v>26</v>
      </c>
      <c r="N48" s="4" t="s">
        <v>66</v>
      </c>
      <c r="O48" s="4" t="s">
        <v>66</v>
      </c>
      <c r="P48" s="32"/>
      <c r="Q48" s="101" t="s">
        <v>66</v>
      </c>
    </row>
    <row r="49" spans="1:17" s="2" customFormat="1" ht="38.25" customHeight="1" x14ac:dyDescent="0.2">
      <c r="A49" s="21" t="s">
        <v>43</v>
      </c>
      <c r="B49" s="4"/>
      <c r="C49" s="3" t="s">
        <v>49</v>
      </c>
      <c r="D49" s="4" t="s">
        <v>86</v>
      </c>
      <c r="E49" s="35" t="s">
        <v>95</v>
      </c>
      <c r="F49" s="32">
        <f t="shared" si="9"/>
        <v>118.33333333333333</v>
      </c>
      <c r="G49" s="35" t="s">
        <v>101</v>
      </c>
      <c r="H49" s="30"/>
      <c r="I49" s="30"/>
      <c r="J49" s="26"/>
      <c r="K49" s="30"/>
      <c r="L49" s="21" t="s">
        <v>43</v>
      </c>
      <c r="M49" s="3" t="s">
        <v>47</v>
      </c>
      <c r="N49" s="4" t="s">
        <v>81</v>
      </c>
      <c r="O49" s="4" t="s">
        <v>94</v>
      </c>
      <c r="P49" s="32">
        <f t="shared" ref="P49:P58" si="10">O49/N49*100</f>
        <v>118</v>
      </c>
      <c r="Q49" s="101" t="s">
        <v>102</v>
      </c>
    </row>
    <row r="50" spans="1:17" s="2" customFormat="1" ht="30" customHeight="1" x14ac:dyDescent="0.2">
      <c r="A50" s="21" t="s">
        <v>43</v>
      </c>
      <c r="B50" s="4"/>
      <c r="C50" s="9" t="s">
        <v>50</v>
      </c>
      <c r="D50" s="4" t="s">
        <v>81</v>
      </c>
      <c r="E50" s="35" t="s">
        <v>94</v>
      </c>
      <c r="F50" s="32">
        <f t="shared" si="9"/>
        <v>118</v>
      </c>
      <c r="G50" s="35" t="s">
        <v>102</v>
      </c>
      <c r="H50" s="30"/>
      <c r="I50" s="30"/>
      <c r="J50" s="26"/>
      <c r="K50" s="30"/>
      <c r="L50" s="21" t="s">
        <v>42</v>
      </c>
      <c r="M50" s="3" t="s">
        <v>11</v>
      </c>
      <c r="N50" s="34">
        <v>4000</v>
      </c>
      <c r="O50" s="34">
        <v>2897</v>
      </c>
      <c r="P50" s="32">
        <f t="shared" si="10"/>
        <v>72.424999999999997</v>
      </c>
      <c r="Q50" s="98">
        <v>1659</v>
      </c>
    </row>
    <row r="51" spans="1:17" s="2" customFormat="1" ht="20.25" customHeight="1" x14ac:dyDescent="0.2">
      <c r="A51" s="65" t="s">
        <v>36</v>
      </c>
      <c r="B51" s="57"/>
      <c r="C51" s="57"/>
      <c r="D51" s="57"/>
      <c r="E51" s="57"/>
      <c r="F51" s="57"/>
      <c r="G51" s="112"/>
      <c r="H51" s="59"/>
      <c r="I51" s="59"/>
      <c r="J51" s="59"/>
      <c r="K51" s="59"/>
      <c r="L51" s="57"/>
      <c r="M51" s="57"/>
      <c r="N51" s="57"/>
      <c r="O51" s="57"/>
      <c r="P51" s="57"/>
      <c r="Q51" s="112"/>
    </row>
    <row r="52" spans="1:17" s="2" customFormat="1" ht="35.25" customHeight="1" x14ac:dyDescent="0.2">
      <c r="A52" s="21" t="s">
        <v>23</v>
      </c>
      <c r="B52" s="12"/>
      <c r="C52" s="9" t="s">
        <v>11</v>
      </c>
      <c r="D52" s="110">
        <v>17500</v>
      </c>
      <c r="E52" s="104">
        <v>13402</v>
      </c>
      <c r="F52" s="32">
        <f>E52/D52*100</f>
        <v>76.582857142857137</v>
      </c>
      <c r="G52" s="18">
        <v>6747</v>
      </c>
      <c r="H52" s="29">
        <v>4357.5</v>
      </c>
      <c r="I52" s="29">
        <v>3006.07</v>
      </c>
      <c r="J52" s="26">
        <f>I52/H52*100</f>
        <v>68.986115892139992</v>
      </c>
      <c r="K52" s="29">
        <v>2544.7800000000002</v>
      </c>
      <c r="L52" s="16" t="s">
        <v>51</v>
      </c>
      <c r="M52" s="3" t="s">
        <v>26</v>
      </c>
      <c r="N52" s="3">
        <v>0.06</v>
      </c>
      <c r="O52" s="3">
        <v>0.06</v>
      </c>
      <c r="P52" s="32">
        <f t="shared" si="10"/>
        <v>100</v>
      </c>
      <c r="Q52" s="99">
        <v>0.06</v>
      </c>
    </row>
    <row r="53" spans="1:17" s="2" customFormat="1" ht="19.5" customHeight="1" x14ac:dyDescent="0.2">
      <c r="A53" s="49" t="s">
        <v>20</v>
      </c>
      <c r="B53" s="46"/>
      <c r="C53" s="47"/>
      <c r="D53" s="47"/>
      <c r="E53" s="47"/>
      <c r="F53" s="50"/>
      <c r="G53" s="111"/>
      <c r="H53" s="48">
        <f>H56</f>
        <v>4024.9490000000001</v>
      </c>
      <c r="I53" s="48">
        <f>I56</f>
        <v>3137.6</v>
      </c>
      <c r="J53" s="51">
        <f>I53/H53*100</f>
        <v>77.953782768427629</v>
      </c>
      <c r="K53" s="48">
        <f>K56</f>
        <v>2480.08</v>
      </c>
      <c r="L53" s="73"/>
      <c r="M53" s="47"/>
      <c r="N53" s="47"/>
      <c r="O53" s="47"/>
      <c r="P53" s="50"/>
      <c r="Q53" s="47"/>
    </row>
    <row r="54" spans="1:17" s="2" customFormat="1" ht="25.5" x14ac:dyDescent="0.2">
      <c r="A54" s="90" t="s">
        <v>41</v>
      </c>
      <c r="B54" s="57" t="s">
        <v>14</v>
      </c>
      <c r="C54" s="57"/>
      <c r="D54" s="57"/>
      <c r="E54" s="57"/>
      <c r="F54" s="57"/>
      <c r="G54" s="112"/>
      <c r="H54" s="59"/>
      <c r="I54" s="59"/>
      <c r="J54" s="59"/>
      <c r="K54" s="59"/>
      <c r="L54" s="57"/>
      <c r="M54" s="57"/>
      <c r="N54" s="57"/>
      <c r="O54" s="57"/>
      <c r="P54" s="57"/>
      <c r="Q54" s="57"/>
    </row>
    <row r="55" spans="1:17" s="2" customFormat="1" ht="25.5" x14ac:dyDescent="0.2">
      <c r="A55" s="21" t="s">
        <v>43</v>
      </c>
      <c r="B55" s="4"/>
      <c r="C55" s="9" t="s">
        <v>48</v>
      </c>
      <c r="D55" s="3">
        <v>350</v>
      </c>
      <c r="E55" s="19">
        <v>395</v>
      </c>
      <c r="F55" s="32">
        <f t="shared" ref="F55:F58" si="11">E55/D55*100</f>
        <v>112.85714285714286</v>
      </c>
      <c r="G55" s="97">
        <v>291.89999999999998</v>
      </c>
      <c r="H55" s="30"/>
      <c r="I55" s="30"/>
      <c r="J55" s="26"/>
      <c r="K55" s="27"/>
      <c r="L55" s="21" t="s">
        <v>45</v>
      </c>
      <c r="M55" s="3" t="s">
        <v>26</v>
      </c>
      <c r="N55" s="3">
        <v>0</v>
      </c>
      <c r="O55" s="3">
        <v>0</v>
      </c>
      <c r="P55" s="32"/>
      <c r="Q55" s="99">
        <v>0</v>
      </c>
    </row>
    <row r="56" spans="1:17" s="2" customFormat="1" ht="25.5" x14ac:dyDescent="0.2">
      <c r="A56" s="21" t="s">
        <v>42</v>
      </c>
      <c r="B56" s="4"/>
      <c r="C56" s="3" t="s">
        <v>11</v>
      </c>
      <c r="D56" s="33">
        <v>21000</v>
      </c>
      <c r="E56" s="33">
        <v>19339</v>
      </c>
      <c r="F56" s="32">
        <f t="shared" si="11"/>
        <v>92.090476190476195</v>
      </c>
      <c r="G56" s="36">
        <v>19966</v>
      </c>
      <c r="H56" s="30">
        <v>4024.9490000000001</v>
      </c>
      <c r="I56" s="30">
        <v>3137.6</v>
      </c>
      <c r="J56" s="26">
        <f>I56/H56*100</f>
        <v>77.953782768427629</v>
      </c>
      <c r="K56" s="30">
        <v>2480.08</v>
      </c>
      <c r="L56" s="21" t="s">
        <v>44</v>
      </c>
      <c r="M56" s="3" t="s">
        <v>26</v>
      </c>
      <c r="N56" s="3">
        <v>0</v>
      </c>
      <c r="O56" s="3">
        <v>0</v>
      </c>
      <c r="P56" s="32"/>
      <c r="Q56" s="99">
        <v>0</v>
      </c>
    </row>
    <row r="57" spans="1:17" s="2" customFormat="1" ht="36" customHeight="1" x14ac:dyDescent="0.2">
      <c r="A57" s="21" t="s">
        <v>43</v>
      </c>
      <c r="B57" s="4"/>
      <c r="C57" s="3" t="s">
        <v>49</v>
      </c>
      <c r="D57" s="3">
        <v>60</v>
      </c>
      <c r="E57" s="19">
        <v>49</v>
      </c>
      <c r="F57" s="32">
        <f t="shared" si="11"/>
        <v>81.666666666666671</v>
      </c>
      <c r="G57" s="97">
        <v>68.400000000000006</v>
      </c>
      <c r="H57" s="30"/>
      <c r="I57" s="30"/>
      <c r="J57" s="26"/>
      <c r="K57" s="30"/>
      <c r="L57" s="21" t="s">
        <v>43</v>
      </c>
      <c r="M57" s="3" t="s">
        <v>47</v>
      </c>
      <c r="N57" s="3">
        <v>50</v>
      </c>
      <c r="O57" s="3">
        <v>41</v>
      </c>
      <c r="P57" s="32">
        <f t="shared" si="10"/>
        <v>82</v>
      </c>
      <c r="Q57" s="99">
        <v>57</v>
      </c>
    </row>
    <row r="58" spans="1:17" s="2" customFormat="1" ht="32.25" customHeight="1" x14ac:dyDescent="0.2">
      <c r="A58" s="21" t="s">
        <v>43</v>
      </c>
      <c r="B58" s="4"/>
      <c r="C58" s="9" t="s">
        <v>50</v>
      </c>
      <c r="D58" s="34">
        <v>50</v>
      </c>
      <c r="E58" s="18">
        <v>41</v>
      </c>
      <c r="F58" s="32">
        <f t="shared" si="11"/>
        <v>82</v>
      </c>
      <c r="G58" s="18">
        <v>57</v>
      </c>
      <c r="H58" s="30"/>
      <c r="I58" s="30"/>
      <c r="J58" s="26"/>
      <c r="K58" s="30"/>
      <c r="L58" s="8" t="s">
        <v>42</v>
      </c>
      <c r="M58" s="3" t="s">
        <v>11</v>
      </c>
      <c r="N58" s="33">
        <v>21000</v>
      </c>
      <c r="O58" s="33">
        <v>19339</v>
      </c>
      <c r="P58" s="32">
        <f t="shared" si="10"/>
        <v>92.090476190476195</v>
      </c>
      <c r="Q58" s="100">
        <v>19966</v>
      </c>
    </row>
    <row r="59" spans="1:17" s="2" customFormat="1" ht="26.25" customHeight="1" x14ac:dyDescent="0.2">
      <c r="A59" s="45" t="s">
        <v>25</v>
      </c>
      <c r="B59" s="46"/>
      <c r="C59" s="52"/>
      <c r="D59" s="52"/>
      <c r="E59" s="52"/>
      <c r="F59" s="52"/>
      <c r="G59" s="111"/>
      <c r="H59" s="53">
        <f>H61+H62+H63+H64+H65+H66+H67+H68+H69+H70+H71+H73</f>
        <v>17171.465000000004</v>
      </c>
      <c r="I59" s="53">
        <f>I61+I73+I62+I63+I64+I65+I66+I67+I68+I69+I70+I71</f>
        <v>11546.802999999998</v>
      </c>
      <c r="J59" s="51">
        <f>I59/H59*100</f>
        <v>67.244134382243999</v>
      </c>
      <c r="K59" s="53">
        <f>K61+K62+K63+K64+K65+K66+K67+K68+K69+K70+K71+K73</f>
        <v>11238.259999999998</v>
      </c>
      <c r="L59" s="74"/>
      <c r="M59" s="47"/>
      <c r="N59" s="75"/>
      <c r="O59" s="47"/>
      <c r="P59" s="50"/>
      <c r="Q59" s="56"/>
    </row>
    <row r="60" spans="1:17" s="2" customFormat="1" ht="39.75" customHeight="1" x14ac:dyDescent="0.2">
      <c r="A60" s="65" t="s">
        <v>22</v>
      </c>
      <c r="B60" s="57"/>
      <c r="C60" s="57"/>
      <c r="D60" s="57"/>
      <c r="E60" s="57"/>
      <c r="F60" s="57"/>
      <c r="G60" s="112"/>
      <c r="H60" s="59"/>
      <c r="I60" s="126"/>
      <c r="J60" s="126"/>
      <c r="K60" s="126"/>
      <c r="L60" s="127"/>
      <c r="M60" s="57"/>
      <c r="N60" s="57"/>
      <c r="O60" s="57"/>
      <c r="P60" s="57"/>
      <c r="Q60" s="57"/>
    </row>
    <row r="61" spans="1:17" s="2" customFormat="1" ht="75.75" customHeight="1" x14ac:dyDescent="0.2">
      <c r="A61" s="21" t="s">
        <v>56</v>
      </c>
      <c r="B61" s="12"/>
      <c r="C61" s="9" t="s">
        <v>12</v>
      </c>
      <c r="D61" s="98">
        <v>85000</v>
      </c>
      <c r="E61" s="118">
        <v>63078</v>
      </c>
      <c r="F61" s="117">
        <f t="shared" ref="F61:F73" si="12">E61/D61*100</f>
        <v>74.209411764705877</v>
      </c>
      <c r="G61" s="119">
        <v>62591</v>
      </c>
      <c r="H61" s="135">
        <v>9676.6350000000002</v>
      </c>
      <c r="I61" s="68">
        <v>6581.7039999999997</v>
      </c>
      <c r="J61" s="26">
        <f t="shared" ref="J61:J63" si="13">I61/H61*100</f>
        <v>68.016454066935452</v>
      </c>
      <c r="K61" s="128">
        <v>6724.58</v>
      </c>
      <c r="L61" s="21" t="s">
        <v>67</v>
      </c>
      <c r="M61" s="19" t="s">
        <v>26</v>
      </c>
      <c r="N61" s="19">
        <v>0</v>
      </c>
      <c r="O61" s="19">
        <v>0</v>
      </c>
      <c r="P61" s="97"/>
      <c r="Q61" s="21">
        <v>0</v>
      </c>
    </row>
    <row r="62" spans="1:17" s="2" customFormat="1" ht="26.25" customHeight="1" x14ac:dyDescent="0.2">
      <c r="A62" s="20" t="s">
        <v>57</v>
      </c>
      <c r="B62" s="12"/>
      <c r="C62" s="9" t="s">
        <v>12</v>
      </c>
      <c r="D62" s="98">
        <v>1500</v>
      </c>
      <c r="E62" s="118">
        <v>962</v>
      </c>
      <c r="F62" s="117">
        <f t="shared" si="12"/>
        <v>64.133333333333326</v>
      </c>
      <c r="G62" s="119">
        <v>1010</v>
      </c>
      <c r="H62" s="133">
        <v>404.58</v>
      </c>
      <c r="I62" s="134">
        <v>242.24</v>
      </c>
      <c r="J62" s="26">
        <f t="shared" si="13"/>
        <v>59.874437688467054</v>
      </c>
      <c r="K62" s="129">
        <v>256.44</v>
      </c>
      <c r="L62" s="10"/>
      <c r="M62" s="3"/>
      <c r="N62" s="11"/>
      <c r="O62" s="3"/>
      <c r="P62" s="96"/>
      <c r="Q62" s="96"/>
    </row>
    <row r="63" spans="1:17" s="2" customFormat="1" ht="26.25" customHeight="1" x14ac:dyDescent="0.2">
      <c r="A63" s="20" t="s">
        <v>58</v>
      </c>
      <c r="B63" s="12"/>
      <c r="C63" s="9" t="s">
        <v>12</v>
      </c>
      <c r="D63" s="98">
        <v>5800</v>
      </c>
      <c r="E63" s="118">
        <v>4353</v>
      </c>
      <c r="F63" s="117">
        <f t="shared" si="12"/>
        <v>75.051724137931032</v>
      </c>
      <c r="G63" s="119">
        <v>4393</v>
      </c>
      <c r="H63" s="133">
        <v>576.65</v>
      </c>
      <c r="I63" s="134">
        <v>389.24</v>
      </c>
      <c r="J63" s="26">
        <f t="shared" si="13"/>
        <v>67.500216769270793</v>
      </c>
      <c r="K63" s="129">
        <v>389.65</v>
      </c>
      <c r="L63" s="10"/>
      <c r="M63" s="3"/>
      <c r="N63" s="11"/>
      <c r="O63" s="3"/>
      <c r="P63" s="96"/>
      <c r="Q63" s="96"/>
    </row>
    <row r="64" spans="1:17" s="2" customFormat="1" ht="26.25" customHeight="1" x14ac:dyDescent="0.2">
      <c r="A64" s="20" t="s">
        <v>59</v>
      </c>
      <c r="B64" s="12"/>
      <c r="C64" s="9" t="s">
        <v>12</v>
      </c>
      <c r="D64" s="98">
        <v>5500</v>
      </c>
      <c r="E64" s="118">
        <v>4127</v>
      </c>
      <c r="F64" s="117">
        <f t="shared" si="12"/>
        <v>75.036363636363632</v>
      </c>
      <c r="G64" s="119">
        <v>3470</v>
      </c>
      <c r="H64" s="133">
        <v>701.52</v>
      </c>
      <c r="I64" s="134">
        <v>448.99</v>
      </c>
      <c r="J64" s="26">
        <f t="shared" ref="J64:J70" si="14">I64/H64*100</f>
        <v>64.002451818907517</v>
      </c>
      <c r="K64" s="130">
        <v>446.95</v>
      </c>
      <c r="L64" s="10"/>
      <c r="M64" s="3"/>
      <c r="N64" s="11"/>
      <c r="O64" s="3"/>
      <c r="P64" s="96"/>
      <c r="Q64" s="96"/>
    </row>
    <row r="65" spans="1:17" s="2" customFormat="1" ht="26.25" customHeight="1" x14ac:dyDescent="0.2">
      <c r="A65" s="20" t="s">
        <v>60</v>
      </c>
      <c r="B65" s="12"/>
      <c r="C65" s="9" t="s">
        <v>12</v>
      </c>
      <c r="D65" s="98">
        <v>400</v>
      </c>
      <c r="E65" s="118">
        <v>302</v>
      </c>
      <c r="F65" s="117">
        <f t="shared" si="12"/>
        <v>75.5</v>
      </c>
      <c r="G65" s="119">
        <v>293</v>
      </c>
      <c r="H65" s="133">
        <v>159.71</v>
      </c>
      <c r="I65" s="134">
        <v>103.41</v>
      </c>
      <c r="J65" s="26">
        <f t="shared" si="14"/>
        <v>64.748606849915475</v>
      </c>
      <c r="K65" s="130">
        <v>87.41</v>
      </c>
      <c r="L65" s="10"/>
      <c r="M65" s="3"/>
      <c r="N65" s="11"/>
      <c r="O65" s="3"/>
      <c r="P65" s="96"/>
      <c r="Q65" s="96"/>
    </row>
    <row r="66" spans="1:17" s="2" customFormat="1" ht="26.25" customHeight="1" x14ac:dyDescent="0.2">
      <c r="A66" s="20" t="s">
        <v>61</v>
      </c>
      <c r="B66" s="12"/>
      <c r="C66" s="9" t="s">
        <v>12</v>
      </c>
      <c r="D66" s="98">
        <v>3000</v>
      </c>
      <c r="E66" s="118">
        <v>2260</v>
      </c>
      <c r="F66" s="117">
        <f t="shared" si="12"/>
        <v>75.333333333333329</v>
      </c>
      <c r="G66" s="119">
        <v>2102</v>
      </c>
      <c r="H66" s="133">
        <v>418.54</v>
      </c>
      <c r="I66" s="134">
        <v>267.34500000000003</v>
      </c>
      <c r="J66" s="26">
        <f t="shared" si="14"/>
        <v>63.875615233908356</v>
      </c>
      <c r="K66" s="129">
        <v>264.49</v>
      </c>
      <c r="L66" s="10"/>
      <c r="M66" s="3"/>
      <c r="N66" s="11"/>
      <c r="O66" s="3"/>
      <c r="P66" s="96"/>
      <c r="Q66" s="96"/>
    </row>
    <row r="67" spans="1:17" s="2" customFormat="1" ht="26.25" customHeight="1" x14ac:dyDescent="0.2">
      <c r="A67" s="20" t="s">
        <v>62</v>
      </c>
      <c r="B67" s="12"/>
      <c r="C67" s="9" t="s">
        <v>12</v>
      </c>
      <c r="D67" s="98">
        <v>3000</v>
      </c>
      <c r="E67" s="118">
        <v>2187</v>
      </c>
      <c r="F67" s="117">
        <f t="shared" si="12"/>
        <v>72.899999999999991</v>
      </c>
      <c r="G67" s="119">
        <v>2077</v>
      </c>
      <c r="H67" s="133">
        <v>814.5</v>
      </c>
      <c r="I67" s="134">
        <v>486.85</v>
      </c>
      <c r="J67" s="26">
        <f t="shared" si="14"/>
        <v>59.77286678944138</v>
      </c>
      <c r="K67" s="130">
        <v>545.05999999999995</v>
      </c>
      <c r="L67" s="103"/>
      <c r="M67" s="3"/>
      <c r="N67" s="11"/>
      <c r="O67" s="3"/>
      <c r="P67" s="96"/>
      <c r="Q67" s="96"/>
    </row>
    <row r="68" spans="1:17" s="2" customFormat="1" ht="26.25" customHeight="1" x14ac:dyDescent="0.2">
      <c r="A68" s="20" t="s">
        <v>63</v>
      </c>
      <c r="B68" s="12"/>
      <c r="C68" s="9" t="s">
        <v>12</v>
      </c>
      <c r="D68" s="98">
        <v>800</v>
      </c>
      <c r="E68" s="118">
        <v>716</v>
      </c>
      <c r="F68" s="117">
        <f t="shared" si="12"/>
        <v>89.5</v>
      </c>
      <c r="G68" s="119">
        <v>607</v>
      </c>
      <c r="H68" s="133">
        <v>389.54</v>
      </c>
      <c r="I68" s="134">
        <v>247.517</v>
      </c>
      <c r="J68" s="26">
        <f>I68/H68*100</f>
        <v>63.540843045643584</v>
      </c>
      <c r="K68" s="129">
        <v>243.18</v>
      </c>
      <c r="L68" s="10"/>
      <c r="M68" s="3"/>
      <c r="N68" s="11"/>
      <c r="O68" s="3"/>
      <c r="P68" s="96"/>
      <c r="Q68" s="96"/>
    </row>
    <row r="69" spans="1:17" s="2" customFormat="1" ht="26.25" customHeight="1" x14ac:dyDescent="0.2">
      <c r="A69" s="20" t="s">
        <v>64</v>
      </c>
      <c r="B69" s="12"/>
      <c r="C69" s="9" t="s">
        <v>12</v>
      </c>
      <c r="D69" s="98">
        <v>10400</v>
      </c>
      <c r="E69" s="118">
        <v>7800</v>
      </c>
      <c r="F69" s="117">
        <f t="shared" si="12"/>
        <v>75</v>
      </c>
      <c r="G69" s="119">
        <v>7972</v>
      </c>
      <c r="H69" s="133">
        <v>778.27</v>
      </c>
      <c r="I69" s="134">
        <v>437.59699999999998</v>
      </c>
      <c r="J69" s="26">
        <f t="shared" si="14"/>
        <v>56.226887840980631</v>
      </c>
      <c r="K69" s="129">
        <v>850.6</v>
      </c>
      <c r="L69" s="102"/>
      <c r="M69" s="3"/>
      <c r="N69" s="11"/>
      <c r="O69" s="3"/>
      <c r="P69" s="96"/>
      <c r="Q69" s="96"/>
    </row>
    <row r="70" spans="1:17" s="2" customFormat="1" ht="26.25" customHeight="1" x14ac:dyDescent="0.2">
      <c r="A70" s="20" t="s">
        <v>64</v>
      </c>
      <c r="B70" s="12"/>
      <c r="C70" s="9" t="s">
        <v>12</v>
      </c>
      <c r="D70" s="98">
        <v>6200</v>
      </c>
      <c r="E70" s="118">
        <v>4682</v>
      </c>
      <c r="F70" s="117">
        <f t="shared" si="12"/>
        <v>75.516129032258064</v>
      </c>
      <c r="G70" s="119">
        <v>3575</v>
      </c>
      <c r="H70" s="133">
        <v>778.26</v>
      </c>
      <c r="I70" s="134">
        <v>601.25</v>
      </c>
      <c r="J70" s="26">
        <f t="shared" si="14"/>
        <v>77.255672911366375</v>
      </c>
      <c r="K70" s="129">
        <v>381.41</v>
      </c>
      <c r="L70" s="10"/>
      <c r="M70" s="3"/>
      <c r="N70" s="11"/>
      <c r="O70" s="3"/>
      <c r="P70" s="96"/>
      <c r="Q70" s="96"/>
    </row>
    <row r="71" spans="1:17" s="2" customFormat="1" ht="26.25" customHeight="1" x14ac:dyDescent="0.2">
      <c r="A71" s="20" t="s">
        <v>64</v>
      </c>
      <c r="B71" s="12"/>
      <c r="C71" s="9" t="s">
        <v>12</v>
      </c>
      <c r="D71" s="98">
        <v>6200</v>
      </c>
      <c r="E71" s="118">
        <v>4414</v>
      </c>
      <c r="F71" s="117">
        <f t="shared" si="12"/>
        <v>71.193548387096769</v>
      </c>
      <c r="G71" s="119">
        <v>4128</v>
      </c>
      <c r="H71" s="133">
        <v>778.26</v>
      </c>
      <c r="I71" s="134">
        <v>569.32000000000005</v>
      </c>
      <c r="J71" s="26">
        <f>I71/H71*100</f>
        <v>73.152930897129494</v>
      </c>
      <c r="K71" s="129">
        <v>440.41</v>
      </c>
      <c r="L71" s="10"/>
      <c r="M71" s="3"/>
      <c r="N71" s="11"/>
      <c r="O71" s="3"/>
      <c r="P71" s="96"/>
      <c r="Q71" s="96"/>
    </row>
    <row r="72" spans="1:17" s="2" customFormat="1" ht="38.25" customHeight="1" x14ac:dyDescent="0.2">
      <c r="A72" s="65" t="s">
        <v>39</v>
      </c>
      <c r="B72" s="66"/>
      <c r="C72" s="67"/>
      <c r="D72" s="105"/>
      <c r="E72" s="105"/>
      <c r="F72" s="105"/>
      <c r="G72" s="105"/>
      <c r="H72" s="68"/>
      <c r="I72" s="68"/>
      <c r="J72" s="58"/>
      <c r="K72" s="131"/>
      <c r="L72" s="64"/>
      <c r="M72" s="69"/>
      <c r="N72" s="70"/>
      <c r="O72" s="69"/>
      <c r="P72" s="71"/>
      <c r="Q72" s="71"/>
    </row>
    <row r="73" spans="1:17" s="2" customFormat="1" ht="113.25" customHeight="1" x14ac:dyDescent="0.2">
      <c r="A73" s="21" t="s">
        <v>40</v>
      </c>
      <c r="B73" s="12"/>
      <c r="C73" s="9" t="s">
        <v>12</v>
      </c>
      <c r="D73" s="98">
        <v>15000</v>
      </c>
      <c r="E73" s="120">
        <v>11226</v>
      </c>
      <c r="F73" s="117">
        <f t="shared" si="12"/>
        <v>74.839999999999989</v>
      </c>
      <c r="G73" s="98">
        <v>5683</v>
      </c>
      <c r="H73" s="68">
        <v>1695</v>
      </c>
      <c r="I73" s="68">
        <v>1171.3399999999999</v>
      </c>
      <c r="J73" s="26">
        <f>I73/H73*100</f>
        <v>69.105604719764003</v>
      </c>
      <c r="K73" s="132">
        <v>608.08000000000004</v>
      </c>
      <c r="L73" s="21" t="s">
        <v>67</v>
      </c>
      <c r="M73" s="19" t="s">
        <v>26</v>
      </c>
      <c r="N73" s="19">
        <v>0</v>
      </c>
      <c r="O73" s="19">
        <v>0</v>
      </c>
      <c r="P73" s="95"/>
      <c r="Q73" s="21">
        <v>0</v>
      </c>
    </row>
    <row r="74" spans="1:17" s="2" customFormat="1" ht="27.75" customHeight="1" x14ac:dyDescent="0.2">
      <c r="A74" s="45" t="s">
        <v>18</v>
      </c>
      <c r="B74" s="46" t="s">
        <v>14</v>
      </c>
      <c r="C74" s="47"/>
      <c r="D74" s="47"/>
      <c r="E74" s="47"/>
      <c r="F74" s="50"/>
      <c r="G74" s="111"/>
      <c r="H74" s="48">
        <f>H76+H78</f>
        <v>5027.6990000000005</v>
      </c>
      <c r="I74" s="48">
        <f>I76+I78</f>
        <v>3426.5140000000001</v>
      </c>
      <c r="J74" s="51">
        <f>I74/H74*100</f>
        <v>68.152727520084227</v>
      </c>
      <c r="K74" s="48">
        <f>K76+K78</f>
        <v>3311.35</v>
      </c>
      <c r="L74" s="74"/>
      <c r="M74" s="47"/>
      <c r="N74" s="47"/>
      <c r="O74" s="47"/>
      <c r="P74" s="76"/>
      <c r="Q74" s="77"/>
    </row>
    <row r="75" spans="1:17" s="2" customFormat="1" ht="39.75" customHeight="1" x14ac:dyDescent="0.2">
      <c r="A75" s="64" t="s">
        <v>37</v>
      </c>
      <c r="B75" s="57"/>
      <c r="C75" s="57"/>
      <c r="D75" s="57"/>
      <c r="E75" s="57"/>
      <c r="F75" s="57"/>
      <c r="G75" s="112"/>
      <c r="H75" s="59"/>
      <c r="I75" s="59"/>
      <c r="J75" s="59"/>
      <c r="K75" s="59"/>
      <c r="L75" s="112"/>
      <c r="M75" s="57"/>
      <c r="N75" s="57"/>
      <c r="O75" s="57"/>
      <c r="P75" s="57"/>
      <c r="Q75" s="57"/>
    </row>
    <row r="76" spans="1:17" s="2" customFormat="1" ht="96.75" customHeight="1" x14ac:dyDescent="0.2">
      <c r="A76" s="10" t="s">
        <v>19</v>
      </c>
      <c r="B76" s="12"/>
      <c r="C76" s="3" t="s">
        <v>11</v>
      </c>
      <c r="D76" s="104">
        <v>7489</v>
      </c>
      <c r="E76" s="104">
        <v>4957</v>
      </c>
      <c r="F76" s="32">
        <f>E76/D76*100</f>
        <v>66.190412605154222</v>
      </c>
      <c r="G76" s="18">
        <v>4619</v>
      </c>
      <c r="H76" s="30">
        <v>3770.1990000000001</v>
      </c>
      <c r="I76" s="30">
        <v>2639.924</v>
      </c>
      <c r="J76" s="26">
        <f>I76/H76*100</f>
        <v>70.020813224978312</v>
      </c>
      <c r="K76" s="30">
        <v>2773.75</v>
      </c>
      <c r="L76" s="21" t="s">
        <v>68</v>
      </c>
      <c r="M76" s="3" t="s">
        <v>12</v>
      </c>
      <c r="N76" s="3">
        <v>1100</v>
      </c>
      <c r="O76" s="3">
        <v>815</v>
      </c>
      <c r="P76" s="32">
        <f t="shared" ref="P76" si="15">O76/N76*100</f>
        <v>74.090909090909093</v>
      </c>
      <c r="Q76" s="99">
        <v>769</v>
      </c>
    </row>
    <row r="77" spans="1:17" s="2" customFormat="1" ht="39.75" customHeight="1" x14ac:dyDescent="0.2">
      <c r="A77" s="64" t="s">
        <v>38</v>
      </c>
      <c r="B77" s="57"/>
      <c r="C77" s="57"/>
      <c r="D77" s="57"/>
      <c r="E77" s="57"/>
      <c r="F77" s="57"/>
      <c r="G77" s="112"/>
      <c r="H77" s="59"/>
      <c r="I77" s="59"/>
      <c r="J77" s="59"/>
      <c r="K77" s="59"/>
      <c r="L77" s="57"/>
      <c r="M77" s="57"/>
      <c r="N77" s="57"/>
      <c r="O77" s="57"/>
      <c r="P77" s="57"/>
      <c r="Q77" s="112"/>
    </row>
    <row r="78" spans="1:17" s="2" customFormat="1" ht="93" customHeight="1" x14ac:dyDescent="0.2">
      <c r="A78" s="10" t="s">
        <v>19</v>
      </c>
      <c r="B78" s="12"/>
      <c r="C78" s="3" t="s">
        <v>11</v>
      </c>
      <c r="D78" s="104">
        <v>2500</v>
      </c>
      <c r="E78" s="104">
        <v>1477</v>
      </c>
      <c r="F78" s="32">
        <f>E78/D78*100</f>
        <v>59.08</v>
      </c>
      <c r="G78" s="18">
        <v>896</v>
      </c>
      <c r="H78" s="30">
        <v>1257.5</v>
      </c>
      <c r="I78" s="30">
        <v>786.59</v>
      </c>
      <c r="J78" s="26">
        <f>I78/H78*100</f>
        <v>62.551888667992053</v>
      </c>
      <c r="K78" s="30">
        <v>537.6</v>
      </c>
      <c r="L78" s="21" t="s">
        <v>68</v>
      </c>
      <c r="M78" s="3" t="s">
        <v>12</v>
      </c>
      <c r="N78" s="3">
        <v>500</v>
      </c>
      <c r="O78" s="3">
        <v>379</v>
      </c>
      <c r="P78" s="32">
        <f t="shared" ref="P78" si="16">O78/N78*100</f>
        <v>75.8</v>
      </c>
      <c r="Q78" s="99">
        <v>310</v>
      </c>
    </row>
    <row r="79" spans="1:17" s="2" customFormat="1" ht="14.25" customHeight="1" x14ac:dyDescent="0.2">
      <c r="A79" s="54" t="s">
        <v>16</v>
      </c>
      <c r="B79" s="52"/>
      <c r="C79" s="55"/>
      <c r="D79" s="47"/>
      <c r="E79" s="47"/>
      <c r="F79" s="50"/>
      <c r="G79" s="111"/>
      <c r="H79" s="48">
        <f>H81+H84+H86+H88+H90+H92</f>
        <v>15876.217840000001</v>
      </c>
      <c r="I79" s="48">
        <f>I81+I84+I86+I88+I90+I92</f>
        <v>12845.09592</v>
      </c>
      <c r="J79" s="51">
        <f>I79/H79*100</f>
        <v>80.90778326080212</v>
      </c>
      <c r="K79" s="48">
        <f>K81+K84+K86+K88+K90+K92</f>
        <v>10450.86</v>
      </c>
      <c r="L79" s="74"/>
      <c r="M79" s="47"/>
      <c r="N79" s="75"/>
      <c r="O79" s="47"/>
      <c r="P79" s="77"/>
      <c r="Q79" s="47"/>
    </row>
    <row r="80" spans="1:17" s="2" customFormat="1" ht="26.25" customHeight="1" x14ac:dyDescent="0.2">
      <c r="A80" s="90" t="s">
        <v>27</v>
      </c>
      <c r="B80" s="57"/>
      <c r="C80" s="112"/>
      <c r="D80" s="112"/>
      <c r="E80" s="112"/>
      <c r="F80" s="112"/>
      <c r="G80" s="112"/>
      <c r="H80" s="59"/>
      <c r="I80" s="59"/>
      <c r="J80" s="59"/>
      <c r="K80" s="121"/>
      <c r="L80" s="112"/>
      <c r="M80" s="57"/>
      <c r="N80" s="57"/>
      <c r="O80" s="57"/>
      <c r="P80" s="57"/>
      <c r="Q80" s="57"/>
    </row>
    <row r="81" spans="1:17" s="2" customFormat="1" ht="21.75" customHeight="1" x14ac:dyDescent="0.2">
      <c r="A81" s="21" t="s">
        <v>28</v>
      </c>
      <c r="B81" s="12"/>
      <c r="C81" s="106" t="s">
        <v>53</v>
      </c>
      <c r="D81" s="109">
        <v>35334</v>
      </c>
      <c r="E81" s="36">
        <v>21085.5</v>
      </c>
      <c r="F81" s="95">
        <f>E81/D81*100</f>
        <v>59.674817456274411</v>
      </c>
      <c r="G81" s="36">
        <v>23375</v>
      </c>
      <c r="H81" s="30">
        <v>9179.6090000000004</v>
      </c>
      <c r="I81" s="30">
        <v>7044.15</v>
      </c>
      <c r="J81" s="26">
        <f>I81/H81*100</f>
        <v>76.736928555453716</v>
      </c>
      <c r="K81" s="122">
        <v>6152.83</v>
      </c>
      <c r="L81" s="10"/>
      <c r="M81" s="3"/>
      <c r="N81" s="3"/>
      <c r="O81" s="3"/>
      <c r="P81" s="5"/>
      <c r="Q81" s="33"/>
    </row>
    <row r="82" spans="1:17" s="2" customFormat="1" ht="37.5" customHeight="1" x14ac:dyDescent="0.2">
      <c r="A82" s="90" t="s">
        <v>30</v>
      </c>
      <c r="B82" s="112"/>
      <c r="C82" s="112"/>
      <c r="D82" s="112"/>
      <c r="E82" s="112"/>
      <c r="F82" s="112"/>
      <c r="G82" s="112"/>
      <c r="H82" s="63"/>
      <c r="I82" s="63"/>
      <c r="J82" s="59"/>
      <c r="K82" s="123"/>
      <c r="L82" s="112"/>
      <c r="M82" s="112"/>
      <c r="N82" s="112"/>
      <c r="O82" s="112"/>
      <c r="P82" s="112"/>
      <c r="Q82" s="112"/>
    </row>
    <row r="83" spans="1:17" s="2" customFormat="1" ht="14.25" customHeight="1" x14ac:dyDescent="0.2">
      <c r="A83" s="90" t="s">
        <v>32</v>
      </c>
      <c r="B83" s="112"/>
      <c r="C83" s="112"/>
      <c r="D83" s="112"/>
      <c r="E83" s="112"/>
      <c r="F83" s="112"/>
      <c r="G83" s="112"/>
      <c r="H83" s="63"/>
      <c r="I83" s="63"/>
      <c r="J83" s="59"/>
      <c r="K83" s="123"/>
      <c r="L83" s="112"/>
      <c r="M83" s="112"/>
      <c r="N83" s="112"/>
      <c r="O83" s="112"/>
      <c r="P83" s="112"/>
      <c r="Q83" s="112"/>
    </row>
    <row r="84" spans="1:17" s="2" customFormat="1" ht="16.5" customHeight="1" x14ac:dyDescent="0.2">
      <c r="A84" s="21" t="s">
        <v>52</v>
      </c>
      <c r="B84" s="12"/>
      <c r="C84" s="106" t="s">
        <v>53</v>
      </c>
      <c r="D84" s="109">
        <v>2763</v>
      </c>
      <c r="E84" s="109">
        <v>2286</v>
      </c>
      <c r="F84" s="95">
        <f>E84/D84*100</f>
        <v>82.736156351791536</v>
      </c>
      <c r="G84" s="97">
        <v>1653</v>
      </c>
      <c r="H84" s="30">
        <f t="shared" ref="H84:H90" si="17">0.25978*D84</f>
        <v>717.77214000000004</v>
      </c>
      <c r="I84" s="30">
        <f t="shared" ref="I84:I88" si="18">0.31473*E84</f>
        <v>719.47278000000006</v>
      </c>
      <c r="J84" s="26">
        <f>I84/H84*100</f>
        <v>100.23693313033854</v>
      </c>
      <c r="K84" s="122">
        <v>445.8</v>
      </c>
      <c r="L84" s="10"/>
      <c r="M84" s="3"/>
      <c r="N84" s="3"/>
      <c r="O84" s="3"/>
      <c r="P84" s="5"/>
      <c r="Q84" s="33"/>
    </row>
    <row r="85" spans="1:17" s="2" customFormat="1" ht="18" customHeight="1" x14ac:dyDescent="0.2">
      <c r="A85" s="90" t="s">
        <v>33</v>
      </c>
      <c r="B85" s="57"/>
      <c r="C85" s="112"/>
      <c r="D85" s="112"/>
      <c r="E85" s="112"/>
      <c r="F85" s="112"/>
      <c r="G85" s="112"/>
      <c r="H85" s="63"/>
      <c r="I85" s="63"/>
      <c r="J85" s="59"/>
      <c r="K85" s="123"/>
      <c r="L85" s="112"/>
      <c r="M85" s="112"/>
      <c r="N85" s="57"/>
      <c r="O85" s="57"/>
      <c r="P85" s="57"/>
      <c r="Q85" s="57"/>
    </row>
    <row r="86" spans="1:17" s="2" customFormat="1" ht="16.5" customHeight="1" x14ac:dyDescent="0.2">
      <c r="A86" s="21" t="s">
        <v>52</v>
      </c>
      <c r="B86" s="12"/>
      <c r="C86" s="106" t="s">
        <v>53</v>
      </c>
      <c r="D86" s="109">
        <v>2907</v>
      </c>
      <c r="E86" s="109">
        <v>1557.5</v>
      </c>
      <c r="F86" s="95">
        <f>E86/D86*100</f>
        <v>53.577571379428967</v>
      </c>
      <c r="G86" s="36">
        <v>2067</v>
      </c>
      <c r="H86" s="30">
        <f t="shared" si="17"/>
        <v>755.18046000000004</v>
      </c>
      <c r="I86" s="30">
        <f t="shared" si="18"/>
        <v>490.19197500000001</v>
      </c>
      <c r="J86" s="26">
        <f>I86/H86*100</f>
        <v>64.910574487057033</v>
      </c>
      <c r="K86" s="122">
        <v>544.86</v>
      </c>
      <c r="L86" s="10"/>
      <c r="M86" s="3"/>
      <c r="N86" s="3"/>
      <c r="O86" s="3"/>
      <c r="P86" s="5"/>
      <c r="Q86" s="33"/>
    </row>
    <row r="87" spans="1:17" s="2" customFormat="1" ht="25.5" customHeight="1" x14ac:dyDescent="0.2">
      <c r="A87" s="90" t="s">
        <v>34</v>
      </c>
      <c r="B87" s="57"/>
      <c r="C87" s="112"/>
      <c r="D87" s="112"/>
      <c r="E87" s="112"/>
      <c r="F87" s="112"/>
      <c r="G87" s="112"/>
      <c r="H87" s="63"/>
      <c r="I87" s="63"/>
      <c r="J87" s="59"/>
      <c r="K87" s="123"/>
      <c r="L87" s="112"/>
      <c r="M87" s="57"/>
      <c r="N87" s="57"/>
      <c r="O87" s="57"/>
      <c r="P87" s="57"/>
      <c r="Q87" s="57"/>
    </row>
    <row r="88" spans="1:17" s="2" customFormat="1" ht="16.5" customHeight="1" x14ac:dyDescent="0.2">
      <c r="A88" s="21" t="s">
        <v>52</v>
      </c>
      <c r="B88" s="12"/>
      <c r="C88" s="106" t="s">
        <v>53</v>
      </c>
      <c r="D88" s="109">
        <v>4691</v>
      </c>
      <c r="E88" s="109">
        <v>3265</v>
      </c>
      <c r="F88" s="95">
        <f>E88/D88*100</f>
        <v>69.601364314645068</v>
      </c>
      <c r="G88" s="36">
        <v>3008</v>
      </c>
      <c r="H88" s="30">
        <f t="shared" si="17"/>
        <v>1218.62798</v>
      </c>
      <c r="I88" s="30">
        <f t="shared" si="18"/>
        <v>1027.5934500000001</v>
      </c>
      <c r="J88" s="26">
        <f>I88/H88*100</f>
        <v>84.323802412611599</v>
      </c>
      <c r="K88" s="122">
        <v>792.9</v>
      </c>
      <c r="L88" s="10"/>
      <c r="M88" s="3"/>
      <c r="N88" s="3"/>
      <c r="O88" s="3"/>
      <c r="P88" s="5"/>
      <c r="Q88" s="33"/>
    </row>
    <row r="89" spans="1:17" s="2" customFormat="1" ht="25.5" customHeight="1" x14ac:dyDescent="0.2">
      <c r="A89" s="90" t="s">
        <v>69</v>
      </c>
      <c r="B89" s="57"/>
      <c r="C89" s="112"/>
      <c r="D89" s="112"/>
      <c r="E89" s="112"/>
      <c r="F89" s="112"/>
      <c r="G89" s="112"/>
      <c r="H89" s="63"/>
      <c r="I89" s="63"/>
      <c r="J89" s="59"/>
      <c r="K89" s="123"/>
      <c r="L89" s="112"/>
      <c r="M89" s="57"/>
      <c r="N89" s="57"/>
      <c r="O89" s="57"/>
      <c r="P89" s="57"/>
      <c r="Q89" s="57"/>
    </row>
    <row r="90" spans="1:17" s="2" customFormat="1" ht="16.5" customHeight="1" x14ac:dyDescent="0.2">
      <c r="A90" s="21" t="s">
        <v>52</v>
      </c>
      <c r="B90" s="12"/>
      <c r="C90" s="106" t="s">
        <v>53</v>
      </c>
      <c r="D90" s="109">
        <v>5515</v>
      </c>
      <c r="E90" s="109">
        <v>4822</v>
      </c>
      <c r="F90" s="95">
        <f t="shared" ref="F90" si="19">E90/D90*100</f>
        <v>87.434270172257484</v>
      </c>
      <c r="G90" s="36">
        <v>3255</v>
      </c>
      <c r="H90" s="30">
        <f t="shared" si="17"/>
        <v>1432.6867</v>
      </c>
      <c r="I90" s="30">
        <v>1110.21</v>
      </c>
      <c r="J90" s="26">
        <f>I90/H90*100</f>
        <v>77.491471094133843</v>
      </c>
      <c r="K90" s="124">
        <v>858.01</v>
      </c>
      <c r="L90" s="10"/>
      <c r="M90" s="3"/>
      <c r="N90" s="3"/>
      <c r="O90" s="3"/>
      <c r="P90" s="5"/>
      <c r="Q90" s="33"/>
    </row>
    <row r="91" spans="1:17" s="2" customFormat="1" ht="14.25" customHeight="1" x14ac:dyDescent="0.2">
      <c r="A91" s="90" t="s">
        <v>31</v>
      </c>
      <c r="B91" s="72"/>
      <c r="C91" s="93"/>
      <c r="D91" s="113"/>
      <c r="E91" s="113"/>
      <c r="F91" s="113"/>
      <c r="G91" s="113"/>
      <c r="H91" s="63"/>
      <c r="I91" s="63"/>
      <c r="J91" s="113"/>
      <c r="K91" s="125"/>
      <c r="L91" s="113"/>
      <c r="M91" s="72"/>
      <c r="N91" s="72"/>
      <c r="O91" s="72"/>
      <c r="P91" s="72"/>
      <c r="Q91" s="72"/>
    </row>
    <row r="92" spans="1:17" s="2" customFormat="1" ht="16.5" customHeight="1" x14ac:dyDescent="0.2">
      <c r="A92" s="21" t="s">
        <v>52</v>
      </c>
      <c r="B92" s="12"/>
      <c r="C92" s="106" t="s">
        <v>53</v>
      </c>
      <c r="D92" s="109">
        <v>9902</v>
      </c>
      <c r="E92" s="109">
        <v>7795.5</v>
      </c>
      <c r="F92" s="95">
        <f>E92/D92*100</f>
        <v>78.726519894970721</v>
      </c>
      <c r="G92" s="36">
        <v>6284</v>
      </c>
      <c r="H92" s="30">
        <f>0.25978*D92</f>
        <v>2572.3415600000003</v>
      </c>
      <c r="I92" s="30">
        <f>0.31473*E92</f>
        <v>2453.477715</v>
      </c>
      <c r="J92" s="26">
        <f>I92/H92*100</f>
        <v>95.379157774055471</v>
      </c>
      <c r="K92" s="30">
        <v>1656.46</v>
      </c>
      <c r="L92" s="10"/>
      <c r="M92" s="3"/>
      <c r="N92" s="3"/>
      <c r="O92" s="3"/>
      <c r="P92" s="5"/>
      <c r="Q92" s="33"/>
    </row>
    <row r="93" spans="1:17" s="2" customFormat="1" ht="16.5" customHeight="1" x14ac:dyDescent="0.2">
      <c r="A93" s="54" t="s">
        <v>17</v>
      </c>
      <c r="B93" s="52"/>
      <c r="C93" s="55"/>
      <c r="D93" s="47"/>
      <c r="E93" s="47"/>
      <c r="F93" s="50"/>
      <c r="G93" s="47"/>
      <c r="H93" s="48">
        <f>H95+H97</f>
        <v>4553.8999999999996</v>
      </c>
      <c r="I93" s="48">
        <f>I95+I97</f>
        <v>3455.1800000000003</v>
      </c>
      <c r="J93" s="51">
        <f>I93/H93*100</f>
        <v>75.872987988317718</v>
      </c>
      <c r="K93" s="48">
        <f>K95+K97</f>
        <v>3186.59</v>
      </c>
      <c r="L93" s="74"/>
      <c r="M93" s="47"/>
      <c r="N93" s="75"/>
      <c r="O93" s="47"/>
      <c r="P93" s="77"/>
      <c r="Q93" s="47"/>
    </row>
    <row r="94" spans="1:17" ht="31.5" customHeight="1" x14ac:dyDescent="0.2">
      <c r="A94" s="90" t="s">
        <v>27</v>
      </c>
      <c r="B94" s="57"/>
      <c r="C94" s="57"/>
      <c r="D94" s="57"/>
      <c r="E94" s="57"/>
      <c r="F94" s="57"/>
      <c r="G94" s="112"/>
      <c r="H94" s="59"/>
      <c r="I94" s="59"/>
      <c r="J94" s="59"/>
      <c r="K94" s="59"/>
      <c r="L94" s="57"/>
      <c r="M94" s="57"/>
      <c r="N94" s="57"/>
      <c r="O94" s="57"/>
      <c r="P94" s="57"/>
      <c r="Q94" s="57"/>
    </row>
    <row r="95" spans="1:17" ht="25.5" x14ac:dyDescent="0.2">
      <c r="A95" s="21" t="s">
        <v>28</v>
      </c>
      <c r="B95" s="12"/>
      <c r="C95" s="9" t="s">
        <v>29</v>
      </c>
      <c r="D95" s="33">
        <v>11445</v>
      </c>
      <c r="E95" s="109">
        <v>7630</v>
      </c>
      <c r="F95" s="32">
        <f>E95/D95*100</f>
        <v>66.666666666666657</v>
      </c>
      <c r="G95" s="36">
        <v>7630</v>
      </c>
      <c r="H95" s="30">
        <v>2782.46</v>
      </c>
      <c r="I95" s="30">
        <v>2108.3000000000002</v>
      </c>
      <c r="J95" s="26">
        <f>I95/H95*100</f>
        <v>75.77108026710178</v>
      </c>
      <c r="K95" s="30">
        <v>1930.44</v>
      </c>
      <c r="L95" s="10"/>
      <c r="M95" s="3"/>
      <c r="N95" s="3"/>
      <c r="O95" s="3"/>
      <c r="P95" s="5"/>
      <c r="Q95" s="33"/>
    </row>
    <row r="96" spans="1:17" ht="51" customHeight="1" x14ac:dyDescent="0.2">
      <c r="A96" s="90" t="s">
        <v>35</v>
      </c>
      <c r="B96" s="57"/>
      <c r="C96" s="57"/>
      <c r="D96" s="57"/>
      <c r="E96" s="112"/>
      <c r="F96" s="57"/>
      <c r="G96" s="112"/>
      <c r="H96" s="59"/>
      <c r="I96" s="59"/>
      <c r="J96" s="59"/>
      <c r="K96" s="59"/>
      <c r="L96" s="57"/>
      <c r="M96" s="57"/>
      <c r="N96" s="57"/>
      <c r="O96" s="57"/>
      <c r="P96" s="57"/>
      <c r="Q96" s="57"/>
    </row>
    <row r="97" spans="1:17" s="2" customFormat="1" ht="16.5" customHeight="1" x14ac:dyDescent="0.2">
      <c r="A97" s="21" t="s">
        <v>52</v>
      </c>
      <c r="B97" s="12"/>
      <c r="C97" s="3" t="s">
        <v>53</v>
      </c>
      <c r="D97" s="33">
        <v>7320</v>
      </c>
      <c r="E97" s="109">
        <v>4880</v>
      </c>
      <c r="F97" s="32">
        <f>E97/D97*100</f>
        <v>66.666666666666657</v>
      </c>
      <c r="G97" s="97">
        <v>4967</v>
      </c>
      <c r="H97" s="30">
        <v>1771.44</v>
      </c>
      <c r="I97" s="30">
        <v>1346.88</v>
      </c>
      <c r="J97" s="26">
        <f>I97/H97*100</f>
        <v>76.033057851239676</v>
      </c>
      <c r="K97" s="30">
        <v>1256.1500000000001</v>
      </c>
      <c r="L97" s="10"/>
      <c r="M97" s="3"/>
      <c r="N97" s="3"/>
      <c r="O97" s="3"/>
      <c r="P97" s="5"/>
      <c r="Q97" s="33"/>
    </row>
    <row r="98" spans="1:17" x14ac:dyDescent="0.2">
      <c r="A98" s="81"/>
      <c r="B98" s="82"/>
      <c r="C98" s="81"/>
      <c r="D98" s="83"/>
      <c r="E98" s="84"/>
      <c r="F98" s="83"/>
      <c r="G98" s="114"/>
      <c r="H98" s="85"/>
      <c r="I98" s="85"/>
      <c r="J98" s="86"/>
      <c r="K98" s="86"/>
      <c r="L98" s="81"/>
      <c r="M98" s="83"/>
      <c r="N98" s="83"/>
      <c r="O98" s="83"/>
      <c r="P98" s="83"/>
      <c r="Q98" s="83"/>
    </row>
    <row r="99" spans="1:17" x14ac:dyDescent="0.2">
      <c r="A99" s="81"/>
      <c r="B99" s="82"/>
      <c r="C99" s="81"/>
      <c r="D99" s="83"/>
      <c r="E99" s="84"/>
      <c r="F99" s="83"/>
      <c r="G99" s="114"/>
      <c r="H99" s="87">
        <f>H93+H79+H74+H59+H53+H40+H15</f>
        <v>80520.07084</v>
      </c>
      <c r="I99" s="87">
        <f>I93+I79+I74+I73+I71+I70+I69+I68+I67+I66+I65+I64+I63+I61+I53+I40+I15</f>
        <v>59983.04492</v>
      </c>
      <c r="J99" s="88">
        <f>I99/H99*100</f>
        <v>74.494525767607982</v>
      </c>
      <c r="K99" s="88">
        <f>K93+K79+K74+K59+K53+K40+K15</f>
        <v>54467.609999999993</v>
      </c>
      <c r="L99" s="89">
        <f>H99-I99</f>
        <v>20537.02592</v>
      </c>
      <c r="M99" s="83"/>
      <c r="N99" s="83"/>
      <c r="O99" s="83"/>
      <c r="P99" s="83"/>
      <c r="Q99" s="83"/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78740157480314965" right="0.78740157480314965" top="1.1811023622047245" bottom="0.39370078740157483" header="0" footer="0"/>
  <pageSetup paperSize="9" scale="65" fitToHeight="0" orientation="landscape" r:id="rId1"/>
  <rowBreaks count="1" manualBreakCount="1">
    <brk id="5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2021-10-25T07:28:00Z</dcterms:modified>
</cp:coreProperties>
</file>