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50E4CA5D-8932-4FF4-9119-3B09052BB3B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отдел культуры" sheetId="5" r:id="rId1"/>
  </sheets>
  <definedNames>
    <definedName name="_xlnm.Print_Titles" localSheetId="0">'отдел культуры'!$2:$3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5" l="1"/>
  <c r="J18" i="5"/>
  <c r="J60" i="5" l="1"/>
  <c r="I51" i="5"/>
  <c r="H51" i="5"/>
  <c r="K85" i="5"/>
  <c r="K71" i="5"/>
  <c r="K51" i="5"/>
  <c r="F65" i="5" l="1"/>
  <c r="F54" i="5"/>
  <c r="F55" i="5"/>
  <c r="F56" i="5"/>
  <c r="F57" i="5"/>
  <c r="F58" i="5"/>
  <c r="F59" i="5"/>
  <c r="F60" i="5"/>
  <c r="F61" i="5"/>
  <c r="F62" i="5"/>
  <c r="F63" i="5"/>
  <c r="F53" i="5"/>
  <c r="I15" i="5" l="1"/>
  <c r="H15" i="5"/>
  <c r="E24" i="5" l="1"/>
  <c r="P31" i="5" l="1"/>
  <c r="K12" i="5" l="1"/>
  <c r="K7" i="5"/>
  <c r="K66" i="5"/>
  <c r="K45" i="5"/>
  <c r="K32" i="5"/>
  <c r="K91" i="5" l="1"/>
  <c r="K4" i="5"/>
  <c r="J84" i="5"/>
  <c r="J82" i="5"/>
  <c r="J80" i="5"/>
  <c r="J78" i="5"/>
  <c r="J76" i="5"/>
  <c r="J73" i="5"/>
  <c r="I71" i="5"/>
  <c r="H71" i="5"/>
  <c r="I85" i="5"/>
  <c r="H85" i="5"/>
  <c r="J89" i="5"/>
  <c r="J87" i="5"/>
  <c r="I12" i="5"/>
  <c r="H12" i="5"/>
  <c r="I7" i="5"/>
  <c r="H7" i="5"/>
  <c r="D7" i="5"/>
  <c r="I66" i="5"/>
  <c r="H66" i="5"/>
  <c r="J53" i="5"/>
  <c r="J54" i="5"/>
  <c r="J55" i="5"/>
  <c r="J56" i="5"/>
  <c r="J57" i="5"/>
  <c r="J58" i="5"/>
  <c r="J59" i="5"/>
  <c r="J61" i="5"/>
  <c r="J62" i="5"/>
  <c r="J63" i="5"/>
  <c r="J65" i="5"/>
  <c r="J48" i="5"/>
  <c r="I45" i="5"/>
  <c r="H45" i="5"/>
  <c r="I32" i="5"/>
  <c r="H32" i="5"/>
  <c r="J35" i="5"/>
  <c r="J40" i="5"/>
  <c r="J44" i="5"/>
  <c r="J30" i="5"/>
  <c r="J27" i="5"/>
  <c r="J23" i="5"/>
  <c r="F18" i="5"/>
  <c r="E12" i="5"/>
  <c r="D12" i="5"/>
  <c r="E7" i="5"/>
  <c r="P70" i="5"/>
  <c r="P68" i="5"/>
  <c r="I91" i="5" l="1"/>
  <c r="J15" i="5"/>
  <c r="J7" i="5"/>
  <c r="J12" i="5"/>
  <c r="J71" i="5"/>
  <c r="J32" i="5"/>
  <c r="J51" i="5"/>
  <c r="H91" i="5"/>
  <c r="H4" i="5"/>
  <c r="J85" i="5"/>
  <c r="I4" i="5"/>
  <c r="P49" i="5"/>
  <c r="P50" i="5"/>
  <c r="P44" i="5"/>
  <c r="F27" i="5"/>
  <c r="F30" i="5"/>
  <c r="P27" i="5"/>
  <c r="P28" i="5"/>
  <c r="P30" i="5"/>
  <c r="L91" i="5" l="1"/>
  <c r="J91" i="5"/>
  <c r="J4" i="5"/>
  <c r="F47" i="5"/>
  <c r="F48" i="5"/>
  <c r="F49" i="5"/>
  <c r="F50" i="5"/>
  <c r="F6" i="5"/>
  <c r="F7" i="5"/>
  <c r="F8" i="5"/>
  <c r="F9" i="5"/>
  <c r="F11" i="5"/>
  <c r="F12" i="5"/>
  <c r="F13" i="5"/>
  <c r="F14" i="5"/>
  <c r="F17" i="5"/>
  <c r="F19" i="5"/>
  <c r="F20" i="5"/>
  <c r="F22" i="5"/>
  <c r="F23" i="5"/>
  <c r="F24" i="5"/>
  <c r="F25" i="5"/>
  <c r="P19" i="5"/>
  <c r="P20" i="5"/>
  <c r="P24" i="5"/>
  <c r="P25" i="5"/>
  <c r="F82" i="5"/>
  <c r="F80" i="5"/>
  <c r="F78" i="5"/>
  <c r="F89" i="5"/>
  <c r="F76" i="5"/>
  <c r="F84" i="5"/>
  <c r="F44" i="5"/>
  <c r="P42" i="5" l="1"/>
  <c r="F42" i="5"/>
  <c r="P41" i="5"/>
  <c r="F41" i="5"/>
  <c r="F40" i="5"/>
  <c r="F39" i="5"/>
  <c r="F36" i="5"/>
  <c r="F37" i="5"/>
  <c r="F35" i="5"/>
  <c r="P37" i="5"/>
  <c r="P36" i="5"/>
  <c r="F34" i="5"/>
  <c r="J70" i="5"/>
  <c r="J68" i="5"/>
  <c r="F70" i="5"/>
  <c r="F73" i="5"/>
  <c r="F87" i="5"/>
  <c r="F68" i="5"/>
  <c r="J45" i="5" l="1"/>
  <c r="J66" i="5"/>
</calcChain>
</file>

<file path=xl/sharedStrings.xml><?xml version="1.0" encoding="utf-8"?>
<sst xmlns="http://schemas.openxmlformats.org/spreadsheetml/2006/main" count="267" uniqueCount="95">
  <si>
    <t xml:space="preserve">Единица измерения
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</si>
  <si>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</si>
  <si>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</si>
  <si>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</si>
  <si>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</si>
  <si>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</si>
  <si>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</si>
  <si>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</si>
  <si>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</si>
  <si>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</si>
  <si>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утверждено на год</t>
  </si>
  <si>
    <t>чел.</t>
  </si>
  <si>
    <t>ед.</t>
  </si>
  <si>
    <t>ед. измер.</t>
  </si>
  <si>
    <t>0801</t>
  </si>
  <si>
    <t>РДК</t>
  </si>
  <si>
    <t>ДШИ</t>
  </si>
  <si>
    <t>ЛДШИ</t>
  </si>
  <si>
    <t>Краеведческий музей</t>
  </si>
  <si>
    <t>число посетителей</t>
  </si>
  <si>
    <t>ПК и О</t>
  </si>
  <si>
    <t>КДЦ "Октябрь"</t>
  </si>
  <si>
    <t>Библиотечное, библиографическое и информационное обслуживание пользователей библиотеки</t>
  </si>
  <si>
    <t>число зрителей</t>
  </si>
  <si>
    <t xml:space="preserve">утверждено на год </t>
  </si>
  <si>
    <t>ЦРБ с поселениями по переданным полномочиям</t>
  </si>
  <si>
    <t>%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</si>
  <si>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</si>
  <si>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</si>
  <si>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</si>
  <si>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Реализация дополнительных предпрофессиональных программ в области искусств:</t>
  </si>
  <si>
    <t>живопись</t>
  </si>
  <si>
    <t xml:space="preserve"> фортепиано</t>
  </si>
  <si>
    <t>народные инструменты</t>
  </si>
  <si>
    <t>хоровое пение</t>
  </si>
  <si>
    <t>Реализация дополнительных предпрофессиональных программ в области искусств народные инструменты</t>
  </si>
  <si>
    <t>Показ кинофильмов</t>
  </si>
  <si>
    <t>Публичный показ музейных предметов, музейных коллекций (бесплатно)</t>
  </si>
  <si>
    <t>Публичный показ музейных предметов, музейных коллекций (платно)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</si>
  <si>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</si>
  <si>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 (вне стационара)</t>
  </si>
  <si>
    <t>Организация и проведение мероприятий (бесплатно)</t>
  </si>
  <si>
    <t>Количество участников</t>
  </si>
  <si>
    <t>Количество проведенных мероприятий</t>
  </si>
  <si>
    <t>Динамика количества участников</t>
  </si>
  <si>
    <t>Динамика количества мероприятий</t>
  </si>
  <si>
    <t>не было</t>
  </si>
  <si>
    <t>шт.</t>
  </si>
  <si>
    <t>человеко-день</t>
  </si>
  <si>
    <t>час</t>
  </si>
  <si>
    <t>единица</t>
  </si>
  <si>
    <t xml:space="preserve">не было  </t>
  </si>
  <si>
    <t>Средняя заполняемость кинотеатра</t>
  </si>
  <si>
    <t>количество человеко-часов</t>
  </si>
  <si>
    <t>чел./час</t>
  </si>
  <si>
    <t>Организация и проведение мероприятий (платно)</t>
  </si>
  <si>
    <t>Культурно-досуговые учреждения</t>
  </si>
  <si>
    <t>Количество посещений (стационарно) по району</t>
  </si>
  <si>
    <t>Сельское поселение «Село Покровка»</t>
  </si>
  <si>
    <t>Сельское поселение «Село Лесопильное»</t>
  </si>
  <si>
    <t>Оренбургское сельское поселение</t>
  </si>
  <si>
    <t>Бойцовское сельское поселение</t>
  </si>
  <si>
    <t>Сельское поселение «Село Лончаково»</t>
  </si>
  <si>
    <t>Сельское поселение «Село Пушкино»</t>
  </si>
  <si>
    <t>Сельское поселение «Село Добролюбово»</t>
  </si>
  <si>
    <t>Лермонтовское сельское поселение</t>
  </si>
  <si>
    <t>Доля клубных формирований для детей и подростков от общего числа клубных формирований</t>
  </si>
  <si>
    <t>Количество клубных формирований</t>
  </si>
  <si>
    <t>Количество посещений</t>
  </si>
  <si>
    <t>0</t>
  </si>
  <si>
    <t>100</t>
  </si>
  <si>
    <t>Динамика посещений пользователей библиотеки (реальных и удаленных) по сравнению с предыдущим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</si>
  <si>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</si>
  <si>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хореографическое творчество</t>
  </si>
  <si>
    <t>Организация деятельности клубных формирований и формирований самодеятельного народного творчества (бесплатно)</t>
  </si>
  <si>
    <t>Организация деятельности клубных формирований и формирований самодеятельного народного творчества (платно)</t>
  </si>
  <si>
    <t xml:space="preserve">значение показателя в муниципальном задании  
</t>
  </si>
  <si>
    <t>Факт  2019</t>
  </si>
  <si>
    <t>50</t>
  </si>
  <si>
    <t>167</t>
  </si>
  <si>
    <t>150</t>
  </si>
  <si>
    <t>67</t>
  </si>
  <si>
    <t>60</t>
  </si>
  <si>
    <t>42</t>
  </si>
  <si>
    <t>24</t>
  </si>
  <si>
    <t>32</t>
  </si>
  <si>
    <t>29</t>
  </si>
  <si>
    <t>Исполнение муниципального задания по учреждениям культуры муниципального района на 01.07.2020 г.</t>
  </si>
  <si>
    <t>64</t>
  </si>
  <si>
    <t>240</t>
  </si>
  <si>
    <t>175</t>
  </si>
  <si>
    <t>132</t>
  </si>
  <si>
    <t>110</t>
  </si>
  <si>
    <t>43,5</t>
  </si>
  <si>
    <t>50,4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</si>
</sst>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justify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1" xfId="0" applyNumberFormat="1" applyFont="1" applyFill="1" applyBorder="1" applyAlignment="1" applyProtection="1">
      <alignment horizontal="center" wrapText="1"/>
      <protection locked="0"/>
    </xf>
    <xf numFmtId="4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justify" wrapText="1"/>
      <protection locked="0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3" fontId="4" fillId="5" borderId="1" xfId="0" applyNumberFormat="1" applyFont="1" applyFill="1" applyBorder="1" applyAlignment="1" applyProtection="1">
      <alignment horizontal="center" wrapText="1"/>
      <protection locked="0"/>
    </xf>
    <xf numFmtId="165" fontId="4" fillId="5" borderId="1" xfId="0" applyNumberFormat="1" applyFont="1" applyFill="1" applyBorder="1" applyAlignment="1" applyProtection="1">
      <alignment horizontal="center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left" wrapText="1"/>
      <protection locked="0"/>
    </xf>
    <xf numFmtId="49" fontId="4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1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wrapText="1"/>
      <protection locked="0"/>
    </xf>
    <xf numFmtId="2" fontId="4" fillId="6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 applyProtection="1">
      <alignment horizontal="center" wrapText="1"/>
      <protection locked="0"/>
    </xf>
    <xf numFmtId="4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tabSelected="1" view="pageBreakPreview" topLeftCell="A47" zoomScaleSheetLayoutView="100" workbookViewId="0">
      <selection activeCell="H53" sqref="H53"/>
    </sheetView>
  </sheetViews>
  <sheetFormatPr defaultColWidth="9.140625" defaultRowHeight="12.75" x14ac:dyDescent="0.2"/>
  <cols>
    <col min="1" max="1" width="29.42578125" style="1" customWidth="1"/>
    <col min="2" max="2" width="9.85546875" style="13" customWidth="1"/>
    <col min="3" max="3" width="9.85546875" style="1" customWidth="1"/>
    <col min="4" max="4" width="9.140625" style="14"/>
    <col min="5" max="5" width="10.5703125" style="38" customWidth="1"/>
    <col min="6" max="6" width="11" style="14" customWidth="1"/>
    <col min="7" max="7" width="10" style="14" customWidth="1"/>
    <col min="8" max="8" width="11.85546875" style="40" customWidth="1"/>
    <col min="9" max="9" width="9.85546875" style="40" customWidth="1"/>
    <col min="10" max="10" width="12.140625" style="32" customWidth="1"/>
    <col min="11" max="11" width="10.140625" style="32" bestFit="1" customWidth="1"/>
    <col min="12" max="12" width="20.5703125" style="1" customWidth="1"/>
    <col min="13" max="13" width="6.85546875" style="14" customWidth="1"/>
    <col min="14" max="14" width="8" style="14" customWidth="1"/>
    <col min="15" max="15" width="7.85546875" style="14" customWidth="1"/>
    <col min="16" max="16" width="10.140625" style="14" customWidth="1"/>
    <col min="17" max="17" width="7.140625" style="14" customWidth="1"/>
    <col min="18" max="16384" width="9.140625" style="1"/>
  </cols>
  <sheetData>
    <row r="1" spans="1:17" x14ac:dyDescent="0.2">
      <c r="A1" s="114" t="s">
        <v>87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s="2" customFormat="1" ht="75.75" customHeight="1" x14ac:dyDescent="0.2">
      <c r="A2" s="115" t="s">
        <v>5</v>
      </c>
      <c r="B2" s="115" t="s">
        <v>6</v>
      </c>
      <c r="C2" s="115" t="s">
        <v>0</v>
      </c>
      <c r="D2" s="115" t="s">
        <v>8</v>
      </c>
      <c r="E2" s="115"/>
      <c r="F2" s="115"/>
      <c r="G2" s="115"/>
      <c r="H2" s="116" t="s">
        <v>2</v>
      </c>
      <c r="I2" s="116"/>
      <c r="J2" s="116"/>
      <c r="K2" s="116"/>
      <c r="L2" s="115" t="s">
        <v>9</v>
      </c>
      <c r="M2" s="115"/>
      <c r="N2" s="115"/>
      <c r="O2" s="115"/>
      <c r="P2" s="115"/>
      <c r="Q2" s="115"/>
    </row>
    <row r="3" spans="1:17" s="2" customFormat="1" ht="103.5" customHeight="1" x14ac:dyDescent="0.2">
      <c r="A3" s="115"/>
      <c r="B3" s="115"/>
      <c r="C3" s="115"/>
      <c r="D3" s="17" t="s">
        <v>24</v>
      </c>
      <c r="E3" s="17" t="s">
        <v>1</v>
      </c>
      <c r="F3" s="83" t="s">
        <v>7</v>
      </c>
      <c r="G3" s="15" t="s">
        <v>77</v>
      </c>
      <c r="H3" s="84" t="s">
        <v>10</v>
      </c>
      <c r="I3" s="84" t="s">
        <v>1</v>
      </c>
      <c r="J3" s="22" t="s">
        <v>7</v>
      </c>
      <c r="K3" s="15" t="s">
        <v>77</v>
      </c>
      <c r="L3" s="83" t="s">
        <v>3</v>
      </c>
      <c r="M3" s="83" t="s">
        <v>13</v>
      </c>
      <c r="N3" s="83" t="s">
        <v>76</v>
      </c>
      <c r="O3" s="83" t="s">
        <v>4</v>
      </c>
      <c r="P3" s="83" t="s">
        <v>7</v>
      </c>
      <c r="Q3" s="15" t="s">
        <v>77</v>
      </c>
    </row>
    <row r="4" spans="1:17" s="2" customFormat="1" ht="23.1" hidden="1" customHeight="1" x14ac:dyDescent="0.2">
      <c r="A4" s="83" t="s">
        <v>56</v>
      </c>
      <c r="B4" s="83"/>
      <c r="C4" s="83"/>
      <c r="D4" s="17"/>
      <c r="E4" s="17"/>
      <c r="F4" s="83"/>
      <c r="G4" s="15"/>
      <c r="H4" s="39">
        <f>H7+H12</f>
        <v>30745.620000000003</v>
      </c>
      <c r="I4" s="39">
        <f>I7+I12</f>
        <v>17519.59</v>
      </c>
      <c r="J4" s="23">
        <f>I4/H4*100</f>
        <v>56.982392939221903</v>
      </c>
      <c r="K4" s="24">
        <f>K7+K12</f>
        <v>15773.684999999999</v>
      </c>
      <c r="L4" s="83"/>
      <c r="M4" s="83"/>
      <c r="N4" s="83"/>
      <c r="O4" s="83"/>
      <c r="P4" s="83"/>
      <c r="Q4" s="15"/>
    </row>
    <row r="5" spans="1:17" s="2" customFormat="1" ht="25.5" hidden="1" x14ac:dyDescent="0.2">
      <c r="A5" s="95" t="s">
        <v>41</v>
      </c>
      <c r="B5" s="61" t="s">
        <v>14</v>
      </c>
      <c r="C5" s="61"/>
      <c r="D5" s="61"/>
      <c r="E5" s="61"/>
      <c r="F5" s="61"/>
      <c r="G5" s="61"/>
      <c r="H5" s="62"/>
      <c r="I5" s="62"/>
      <c r="J5" s="62"/>
      <c r="K5" s="62"/>
      <c r="L5" s="61"/>
      <c r="M5" s="61"/>
      <c r="N5" s="61"/>
      <c r="O5" s="61"/>
      <c r="P5" s="61"/>
      <c r="Q5" s="61"/>
    </row>
    <row r="6" spans="1:17" s="2" customFormat="1" ht="21.6" hidden="1" customHeight="1" x14ac:dyDescent="0.2">
      <c r="A6" s="21" t="s">
        <v>43</v>
      </c>
      <c r="B6" s="4"/>
      <c r="C6" s="9" t="s">
        <v>48</v>
      </c>
      <c r="D6" s="34">
        <v>205</v>
      </c>
      <c r="E6" s="37">
        <v>208</v>
      </c>
      <c r="F6" s="33">
        <f t="shared" ref="F6:F9" si="0">E6/D6*100</f>
        <v>101.46341463414635</v>
      </c>
      <c r="G6" s="34" t="s">
        <v>46</v>
      </c>
      <c r="H6" s="31"/>
      <c r="I6" s="31"/>
      <c r="J6" s="26"/>
      <c r="K6" s="27"/>
      <c r="L6" s="8"/>
      <c r="M6" s="3"/>
      <c r="N6" s="6"/>
      <c r="O6" s="6"/>
      <c r="P6" s="33"/>
      <c r="Q6" s="7"/>
    </row>
    <row r="7" spans="1:17" s="2" customFormat="1" hidden="1" x14ac:dyDescent="0.2">
      <c r="A7" s="21" t="s">
        <v>42</v>
      </c>
      <c r="B7" s="4"/>
      <c r="C7" s="3" t="s">
        <v>11</v>
      </c>
      <c r="D7" s="34">
        <f t="shared" ref="D7:E7" si="1">SUM(D18,D35,D48)</f>
        <v>74400</v>
      </c>
      <c r="E7" s="37">
        <f t="shared" si="1"/>
        <v>47746</v>
      </c>
      <c r="F7" s="33">
        <f t="shared" si="0"/>
        <v>64.174731182795696</v>
      </c>
      <c r="G7" s="3"/>
      <c r="H7" s="31">
        <f>H18+H35+H48</f>
        <v>23893.18</v>
      </c>
      <c r="I7" s="31">
        <f>I18+I35+I48</f>
        <v>14019.74</v>
      </c>
      <c r="J7" s="26">
        <f>I7/H7*100</f>
        <v>58.676743740263959</v>
      </c>
      <c r="K7" s="27">
        <f>K18+K35+K48</f>
        <v>13444.758</v>
      </c>
      <c r="L7" s="8"/>
      <c r="M7" s="3"/>
      <c r="N7" s="6"/>
      <c r="O7" s="6"/>
      <c r="P7" s="33"/>
      <c r="Q7" s="7"/>
    </row>
    <row r="8" spans="1:17" s="2" customFormat="1" ht="25.5" hidden="1" x14ac:dyDescent="0.2">
      <c r="A8" s="21" t="s">
        <v>43</v>
      </c>
      <c r="B8" s="4"/>
      <c r="C8" s="3" t="s">
        <v>49</v>
      </c>
      <c r="D8" s="34">
        <v>362</v>
      </c>
      <c r="E8" s="37">
        <v>367</v>
      </c>
      <c r="F8" s="33">
        <f t="shared" si="0"/>
        <v>101.38121546961325</v>
      </c>
      <c r="G8" s="34" t="s">
        <v>46</v>
      </c>
      <c r="H8" s="31"/>
      <c r="I8" s="31"/>
      <c r="J8" s="26"/>
      <c r="K8" s="27"/>
      <c r="L8" s="8"/>
      <c r="M8" s="3"/>
      <c r="N8" s="6"/>
      <c r="O8" s="6"/>
      <c r="P8" s="33"/>
      <c r="Q8" s="7"/>
    </row>
    <row r="9" spans="1:17" s="2" customFormat="1" ht="22.5" hidden="1" customHeight="1" x14ac:dyDescent="0.2">
      <c r="A9" s="21" t="s">
        <v>43</v>
      </c>
      <c r="B9" s="4"/>
      <c r="C9" s="9" t="s">
        <v>50</v>
      </c>
      <c r="D9" s="35">
        <v>302</v>
      </c>
      <c r="E9" s="18">
        <v>306</v>
      </c>
      <c r="F9" s="33">
        <f t="shared" si="0"/>
        <v>101.32450331125828</v>
      </c>
      <c r="G9" s="34" t="s">
        <v>46</v>
      </c>
      <c r="H9" s="31"/>
      <c r="I9" s="31"/>
      <c r="J9" s="26"/>
      <c r="K9" s="25"/>
      <c r="L9" s="8"/>
      <c r="M9" s="3"/>
      <c r="N9" s="3"/>
      <c r="O9" s="3"/>
      <c r="P9" s="33"/>
      <c r="Q9" s="34"/>
    </row>
    <row r="10" spans="1:17" s="2" customFormat="1" ht="25.5" hidden="1" x14ac:dyDescent="0.2">
      <c r="A10" s="95" t="s">
        <v>55</v>
      </c>
      <c r="B10" s="61" t="s">
        <v>14</v>
      </c>
      <c r="C10" s="61"/>
      <c r="D10" s="61"/>
      <c r="E10" s="61"/>
      <c r="F10" s="61"/>
      <c r="G10" s="61"/>
      <c r="H10" s="63"/>
      <c r="I10" s="63"/>
      <c r="J10" s="63"/>
      <c r="K10" s="63"/>
      <c r="L10" s="61"/>
      <c r="M10" s="61"/>
      <c r="N10" s="61"/>
      <c r="O10" s="61"/>
      <c r="P10" s="61"/>
      <c r="Q10" s="61"/>
    </row>
    <row r="11" spans="1:17" s="2" customFormat="1" ht="22.5" hidden="1" customHeight="1" x14ac:dyDescent="0.2">
      <c r="A11" s="21" t="s">
        <v>43</v>
      </c>
      <c r="B11" s="4"/>
      <c r="C11" s="9" t="s">
        <v>48</v>
      </c>
      <c r="D11" s="34">
        <v>66</v>
      </c>
      <c r="E11" s="37">
        <v>67</v>
      </c>
      <c r="F11" s="33">
        <f t="shared" ref="F11:F30" si="2">E11/D11*100</f>
        <v>101.51515151515152</v>
      </c>
      <c r="G11" s="34" t="s">
        <v>46</v>
      </c>
      <c r="H11" s="31"/>
      <c r="I11" s="31"/>
      <c r="J11" s="26"/>
      <c r="K11" s="27"/>
      <c r="L11" s="8"/>
      <c r="M11" s="3"/>
      <c r="N11" s="6"/>
      <c r="O11" s="6"/>
      <c r="P11" s="33"/>
      <c r="Q11" s="7"/>
    </row>
    <row r="12" spans="1:17" s="2" customFormat="1" hidden="1" x14ac:dyDescent="0.2">
      <c r="A12" s="21" t="s">
        <v>42</v>
      </c>
      <c r="B12" s="4"/>
      <c r="C12" s="3" t="s">
        <v>11</v>
      </c>
      <c r="D12" s="34">
        <f t="shared" ref="D12:E12" si="3">SUM(D23,D40)</f>
        <v>15720</v>
      </c>
      <c r="E12" s="37">
        <f t="shared" si="3"/>
        <v>8466</v>
      </c>
      <c r="F12" s="33">
        <f t="shared" si="2"/>
        <v>53.854961832061065</v>
      </c>
      <c r="G12" s="3"/>
      <c r="H12" s="31">
        <f>H23+H40</f>
        <v>6852.4400000000005</v>
      </c>
      <c r="I12" s="31">
        <f>I23+I40</f>
        <v>3499.85</v>
      </c>
      <c r="J12" s="26">
        <f>I12/H12*100</f>
        <v>51.074507766576573</v>
      </c>
      <c r="K12" s="27">
        <f>K23+K40</f>
        <v>2328.9270000000001</v>
      </c>
      <c r="L12" s="8"/>
      <c r="M12" s="3"/>
      <c r="N12" s="6"/>
      <c r="O12" s="6"/>
      <c r="P12" s="33"/>
      <c r="Q12" s="7"/>
    </row>
    <row r="13" spans="1:17" s="2" customFormat="1" ht="22.5" hidden="1" customHeight="1" x14ac:dyDescent="0.2">
      <c r="A13" s="21" t="s">
        <v>43</v>
      </c>
      <c r="B13" s="4"/>
      <c r="C13" s="3" t="s">
        <v>49</v>
      </c>
      <c r="D13" s="34">
        <v>240</v>
      </c>
      <c r="E13" s="37">
        <v>247.2</v>
      </c>
      <c r="F13" s="33">
        <f t="shared" si="2"/>
        <v>103</v>
      </c>
      <c r="G13" s="34" t="s">
        <v>46</v>
      </c>
      <c r="H13" s="31"/>
      <c r="I13" s="31"/>
      <c r="J13" s="26"/>
      <c r="K13" s="27"/>
      <c r="L13" s="8"/>
      <c r="M13" s="3"/>
      <c r="N13" s="6"/>
      <c r="O13" s="6"/>
      <c r="P13" s="33"/>
      <c r="Q13" s="7"/>
    </row>
    <row r="14" spans="1:17" s="2" customFormat="1" ht="22.5" hidden="1" customHeight="1" x14ac:dyDescent="0.2">
      <c r="A14" s="21" t="s">
        <v>43</v>
      </c>
      <c r="B14" s="4"/>
      <c r="C14" s="9" t="s">
        <v>50</v>
      </c>
      <c r="D14" s="35">
        <v>200</v>
      </c>
      <c r="E14" s="18">
        <v>206</v>
      </c>
      <c r="F14" s="33">
        <f t="shared" si="2"/>
        <v>103</v>
      </c>
      <c r="G14" s="34" t="s">
        <v>46</v>
      </c>
      <c r="H14" s="31"/>
      <c r="I14" s="31"/>
      <c r="J14" s="26"/>
      <c r="K14" s="25"/>
      <c r="L14" s="8"/>
      <c r="M14" s="3"/>
      <c r="N14" s="3"/>
      <c r="O14" s="3"/>
      <c r="P14" s="33"/>
      <c r="Q14" s="34"/>
    </row>
    <row r="15" spans="1:17" s="2" customFormat="1" ht="19.5" customHeight="1" x14ac:dyDescent="0.2">
      <c r="A15" s="41" t="s">
        <v>15</v>
      </c>
      <c r="B15" s="42"/>
      <c r="C15" s="43"/>
      <c r="D15" s="43"/>
      <c r="E15" s="44"/>
      <c r="F15" s="44"/>
      <c r="G15" s="44"/>
      <c r="H15" s="45">
        <f>H18+H23+H27+H30</f>
        <v>20542.95</v>
      </c>
      <c r="I15" s="45">
        <f>I18+I23+I27+I30</f>
        <v>11769.889999999998</v>
      </c>
      <c r="J15" s="45">
        <f>I15/H15*100</f>
        <v>57.294059519202435</v>
      </c>
      <c r="K15" s="45">
        <f>K18+K23+K27+K30</f>
        <v>10783.767</v>
      </c>
      <c r="L15" s="78"/>
      <c r="M15" s="48"/>
      <c r="N15" s="48"/>
      <c r="O15" s="48"/>
      <c r="P15" s="52"/>
      <c r="Q15" s="48"/>
    </row>
    <row r="16" spans="1:17" s="2" customFormat="1" ht="25.5" x14ac:dyDescent="0.2">
      <c r="A16" s="95" t="s">
        <v>41</v>
      </c>
      <c r="B16" s="61" t="s">
        <v>14</v>
      </c>
      <c r="C16" s="61"/>
      <c r="D16" s="61"/>
      <c r="E16" s="61"/>
      <c r="F16" s="61"/>
      <c r="G16" s="61"/>
      <c r="H16" s="63"/>
      <c r="I16" s="63"/>
      <c r="J16" s="63"/>
      <c r="K16" s="63"/>
      <c r="L16" s="61"/>
      <c r="M16" s="61"/>
      <c r="N16" s="61"/>
      <c r="O16" s="61"/>
      <c r="P16" s="61"/>
      <c r="Q16" s="61"/>
    </row>
    <row r="17" spans="1:17" s="2" customFormat="1" ht="25.5" x14ac:dyDescent="0.2">
      <c r="A17" s="21" t="s">
        <v>43</v>
      </c>
      <c r="B17" s="4"/>
      <c r="C17" s="9" t="s">
        <v>48</v>
      </c>
      <c r="D17" s="34">
        <v>368.5</v>
      </c>
      <c r="E17" s="19">
        <v>272</v>
      </c>
      <c r="F17" s="33">
        <f t="shared" si="2"/>
        <v>73.812754409769326</v>
      </c>
      <c r="G17" s="103">
        <v>201.3</v>
      </c>
      <c r="H17" s="31"/>
      <c r="I17" s="31"/>
      <c r="J17" s="26"/>
      <c r="K17" s="27"/>
      <c r="L17" s="21" t="s">
        <v>45</v>
      </c>
      <c r="M17" s="3" t="s">
        <v>26</v>
      </c>
      <c r="N17" s="3">
        <v>0</v>
      </c>
      <c r="O17" s="3">
        <v>0</v>
      </c>
      <c r="P17" s="33"/>
      <c r="Q17" s="105">
        <v>0</v>
      </c>
    </row>
    <row r="18" spans="1:17" s="2" customFormat="1" ht="25.5" x14ac:dyDescent="0.2">
      <c r="A18" s="21" t="s">
        <v>42</v>
      </c>
      <c r="B18" s="4"/>
      <c r="C18" s="3" t="s">
        <v>11</v>
      </c>
      <c r="D18" s="34">
        <v>28300</v>
      </c>
      <c r="E18" s="37">
        <v>19253</v>
      </c>
      <c r="F18" s="33">
        <f>E18/D18*100</f>
        <v>68.031802120141336</v>
      </c>
      <c r="G18" s="37">
        <v>22473</v>
      </c>
      <c r="H18" s="31">
        <v>14380.99</v>
      </c>
      <c r="I18" s="31">
        <v>8432.7999999999993</v>
      </c>
      <c r="J18" s="26">
        <f>I18/H18*100</f>
        <v>58.638522104528271</v>
      </c>
      <c r="K18" s="31">
        <v>8615.1360000000004</v>
      </c>
      <c r="L18" s="21" t="s">
        <v>44</v>
      </c>
      <c r="M18" s="3" t="s">
        <v>26</v>
      </c>
      <c r="N18" s="3">
        <v>0</v>
      </c>
      <c r="O18" s="3">
        <v>0</v>
      </c>
      <c r="P18" s="33"/>
      <c r="Q18" s="105">
        <v>0.9</v>
      </c>
    </row>
    <row r="19" spans="1:17" s="2" customFormat="1" ht="38.25" x14ac:dyDescent="0.2">
      <c r="A19" s="21" t="s">
        <v>43</v>
      </c>
      <c r="B19" s="4"/>
      <c r="C19" s="3" t="s">
        <v>49</v>
      </c>
      <c r="D19" s="34">
        <v>76.8</v>
      </c>
      <c r="E19" s="19">
        <v>70.8</v>
      </c>
      <c r="F19" s="33">
        <f t="shared" si="2"/>
        <v>92.1875</v>
      </c>
      <c r="G19" s="103">
        <v>111.6</v>
      </c>
      <c r="H19" s="31"/>
      <c r="I19" s="31"/>
      <c r="J19" s="26"/>
      <c r="K19" s="31"/>
      <c r="L19" s="21" t="s">
        <v>43</v>
      </c>
      <c r="M19" s="3" t="s">
        <v>47</v>
      </c>
      <c r="N19" s="3">
        <v>64</v>
      </c>
      <c r="O19" s="3">
        <v>59</v>
      </c>
      <c r="P19" s="33">
        <f t="shared" ref="P19:P30" si="4">O19/N19*100</f>
        <v>92.1875</v>
      </c>
      <c r="Q19" s="105">
        <v>93</v>
      </c>
    </row>
    <row r="20" spans="1:17" s="2" customFormat="1" ht="32.25" customHeight="1" x14ac:dyDescent="0.2">
      <c r="A20" s="21" t="s">
        <v>43</v>
      </c>
      <c r="B20" s="4"/>
      <c r="C20" s="9" t="s">
        <v>50</v>
      </c>
      <c r="D20" s="3">
        <v>64</v>
      </c>
      <c r="E20" s="3">
        <v>59</v>
      </c>
      <c r="F20" s="33">
        <f t="shared" si="2"/>
        <v>92.1875</v>
      </c>
      <c r="G20" s="18">
        <v>93</v>
      </c>
      <c r="H20" s="31"/>
      <c r="I20" s="31"/>
      <c r="J20" s="26"/>
      <c r="K20" s="31"/>
      <c r="L20" s="21" t="s">
        <v>42</v>
      </c>
      <c r="M20" s="3" t="s">
        <v>11</v>
      </c>
      <c r="N20" s="34">
        <v>28300</v>
      </c>
      <c r="O20" s="34">
        <v>19253</v>
      </c>
      <c r="P20" s="33">
        <f t="shared" si="4"/>
        <v>68.031802120141336</v>
      </c>
      <c r="Q20" s="106">
        <v>22473</v>
      </c>
    </row>
    <row r="21" spans="1:17" s="2" customFormat="1" ht="22.5" customHeight="1" x14ac:dyDescent="0.2">
      <c r="A21" s="95" t="s">
        <v>55</v>
      </c>
      <c r="B21" s="61" t="s">
        <v>14</v>
      </c>
      <c r="C21" s="61"/>
      <c r="D21" s="61"/>
      <c r="E21" s="61"/>
      <c r="F21" s="61"/>
      <c r="G21" s="61"/>
      <c r="H21" s="63"/>
      <c r="I21" s="63"/>
      <c r="J21" s="63"/>
      <c r="K21" s="63"/>
      <c r="L21" s="61"/>
      <c r="M21" s="61"/>
      <c r="N21" s="61"/>
      <c r="O21" s="61"/>
      <c r="P21" s="61"/>
      <c r="Q21" s="61"/>
    </row>
    <row r="22" spans="1:17" s="2" customFormat="1" ht="25.5" x14ac:dyDescent="0.2">
      <c r="A22" s="21" t="s">
        <v>43</v>
      </c>
      <c r="B22" s="4"/>
      <c r="C22" s="9" t="s">
        <v>48</v>
      </c>
      <c r="D22" s="34">
        <v>85.7</v>
      </c>
      <c r="E22" s="19">
        <v>230</v>
      </c>
      <c r="F22" s="33">
        <f t="shared" si="2"/>
        <v>268.37806301050176</v>
      </c>
      <c r="G22" s="103">
        <v>65.8</v>
      </c>
      <c r="H22" s="31"/>
      <c r="I22" s="31"/>
      <c r="J22" s="26"/>
      <c r="K22" s="31"/>
      <c r="L22" s="21" t="s">
        <v>45</v>
      </c>
      <c r="M22" s="3" t="s">
        <v>26</v>
      </c>
      <c r="N22" s="3">
        <v>0</v>
      </c>
      <c r="O22" s="3">
        <v>0</v>
      </c>
      <c r="P22" s="33"/>
      <c r="Q22" s="105">
        <v>0</v>
      </c>
    </row>
    <row r="23" spans="1:17" s="2" customFormat="1" ht="25.5" x14ac:dyDescent="0.2">
      <c r="A23" s="21" t="s">
        <v>42</v>
      </c>
      <c r="B23" s="4"/>
      <c r="C23" s="3" t="s">
        <v>11</v>
      </c>
      <c r="D23" s="34">
        <v>11720</v>
      </c>
      <c r="E23" s="34">
        <v>7177</v>
      </c>
      <c r="F23" s="33">
        <f t="shared" si="2"/>
        <v>61.237201365187708</v>
      </c>
      <c r="G23" s="37">
        <v>5290</v>
      </c>
      <c r="H23" s="31">
        <v>5955.64</v>
      </c>
      <c r="I23" s="31">
        <v>3148.98</v>
      </c>
      <c r="J23" s="26">
        <f>I23/H23*100</f>
        <v>52.873914474347004</v>
      </c>
      <c r="K23" s="31">
        <v>2027.94</v>
      </c>
      <c r="L23" s="21" t="s">
        <v>44</v>
      </c>
      <c r="M23" s="3" t="s">
        <v>26</v>
      </c>
      <c r="N23" s="3">
        <v>0</v>
      </c>
      <c r="O23" s="3">
        <v>0</v>
      </c>
      <c r="P23" s="33"/>
      <c r="Q23" s="105">
        <v>0.25</v>
      </c>
    </row>
    <row r="24" spans="1:17" s="2" customFormat="1" ht="38.25" x14ac:dyDescent="0.2">
      <c r="A24" s="21" t="s">
        <v>43</v>
      </c>
      <c r="B24" s="4"/>
      <c r="C24" s="3" t="s">
        <v>49</v>
      </c>
      <c r="D24" s="34">
        <v>136.80000000000001</v>
      </c>
      <c r="E24" s="19">
        <f>PRODUCT(E25,1.2)</f>
        <v>31.2</v>
      </c>
      <c r="F24" s="33">
        <f t="shared" si="2"/>
        <v>22.807017543859647</v>
      </c>
      <c r="G24" s="103">
        <v>80.400000000000006</v>
      </c>
      <c r="H24" s="31"/>
      <c r="I24" s="31"/>
      <c r="J24" s="26"/>
      <c r="K24" s="31"/>
      <c r="L24" s="21" t="s">
        <v>43</v>
      </c>
      <c r="M24" s="3" t="s">
        <v>47</v>
      </c>
      <c r="N24" s="3">
        <v>114</v>
      </c>
      <c r="O24" s="3">
        <v>26</v>
      </c>
      <c r="P24" s="33">
        <f t="shared" si="4"/>
        <v>22.807017543859647</v>
      </c>
      <c r="Q24" s="105">
        <v>67</v>
      </c>
    </row>
    <row r="25" spans="1:17" s="2" customFormat="1" ht="32.25" customHeight="1" x14ac:dyDescent="0.2">
      <c r="A25" s="21" t="s">
        <v>43</v>
      </c>
      <c r="B25" s="4"/>
      <c r="C25" s="9" t="s">
        <v>50</v>
      </c>
      <c r="D25" s="3">
        <v>114</v>
      </c>
      <c r="E25" s="3">
        <v>26</v>
      </c>
      <c r="F25" s="33">
        <f t="shared" si="2"/>
        <v>22.807017543859647</v>
      </c>
      <c r="G25" s="18">
        <v>67</v>
      </c>
      <c r="H25" s="31"/>
      <c r="I25" s="31"/>
      <c r="J25" s="25"/>
      <c r="K25" s="31"/>
      <c r="L25" s="21" t="s">
        <v>42</v>
      </c>
      <c r="M25" s="3" t="s">
        <v>11</v>
      </c>
      <c r="N25" s="34">
        <v>11720</v>
      </c>
      <c r="O25" s="34">
        <v>7177</v>
      </c>
      <c r="P25" s="33">
        <f t="shared" si="4"/>
        <v>61.237201365187708</v>
      </c>
      <c r="Q25" s="106">
        <v>5290</v>
      </c>
    </row>
    <row r="26" spans="1:17" s="2" customFormat="1" ht="48" customHeight="1" x14ac:dyDescent="0.2">
      <c r="A26" s="95" t="s">
        <v>74</v>
      </c>
      <c r="B26" s="61"/>
      <c r="C26" s="61"/>
      <c r="D26" s="61"/>
      <c r="E26" s="61"/>
      <c r="F26" s="61"/>
      <c r="G26" s="61"/>
      <c r="H26" s="63"/>
      <c r="I26" s="63"/>
      <c r="J26" s="63"/>
      <c r="K26" s="63"/>
      <c r="L26" s="61"/>
      <c r="M26" s="61"/>
      <c r="N26" s="61"/>
      <c r="O26" s="61"/>
      <c r="P26" s="61"/>
      <c r="Q26" s="61"/>
    </row>
    <row r="27" spans="1:17" s="2" customFormat="1" ht="37.5" customHeight="1" x14ac:dyDescent="0.2">
      <c r="A27" s="96" t="s">
        <v>68</v>
      </c>
      <c r="B27" s="4"/>
      <c r="C27" s="3" t="s">
        <v>11</v>
      </c>
      <c r="D27" s="34">
        <v>284</v>
      </c>
      <c r="E27" s="18">
        <v>279</v>
      </c>
      <c r="F27" s="33">
        <f t="shared" si="2"/>
        <v>98.239436619718319</v>
      </c>
      <c r="G27" s="18">
        <v>256</v>
      </c>
      <c r="H27" s="31">
        <v>144.32</v>
      </c>
      <c r="I27" s="31">
        <v>137.21</v>
      </c>
      <c r="J27" s="25">
        <f>I27/H27*100</f>
        <v>95.073447893569849</v>
      </c>
      <c r="K27" s="31">
        <v>98.138999999999996</v>
      </c>
      <c r="L27" s="10" t="s">
        <v>66</v>
      </c>
      <c r="M27" s="3" t="s">
        <v>26</v>
      </c>
      <c r="N27" s="34">
        <v>50</v>
      </c>
      <c r="O27" s="3">
        <v>50</v>
      </c>
      <c r="P27" s="33">
        <f t="shared" si="4"/>
        <v>100</v>
      </c>
      <c r="Q27" s="105">
        <v>48</v>
      </c>
    </row>
    <row r="28" spans="1:17" s="2" customFormat="1" ht="37.5" customHeight="1" x14ac:dyDescent="0.25">
      <c r="A28" s="97"/>
      <c r="B28" s="4"/>
      <c r="C28" s="3"/>
      <c r="D28" s="34"/>
      <c r="E28" s="18"/>
      <c r="F28" s="33"/>
      <c r="G28" s="18"/>
      <c r="H28" s="31"/>
      <c r="I28" s="31"/>
      <c r="J28" s="25"/>
      <c r="K28" s="31"/>
      <c r="L28" s="10" t="s">
        <v>67</v>
      </c>
      <c r="M28" s="3" t="s">
        <v>12</v>
      </c>
      <c r="N28" s="34">
        <v>20</v>
      </c>
      <c r="O28" s="3">
        <v>20</v>
      </c>
      <c r="P28" s="33">
        <f>O28/N28*100</f>
        <v>100</v>
      </c>
      <c r="Q28" s="105">
        <v>21</v>
      </c>
    </row>
    <row r="29" spans="1:17" s="2" customFormat="1" ht="51.75" customHeight="1" x14ac:dyDescent="0.2">
      <c r="A29" s="95" t="s">
        <v>75</v>
      </c>
      <c r="B29" s="61"/>
      <c r="C29" s="64"/>
      <c r="D29" s="65"/>
      <c r="E29" s="66"/>
      <c r="F29" s="67"/>
      <c r="G29" s="66"/>
      <c r="H29" s="68"/>
      <c r="I29" s="68"/>
      <c r="J29" s="68"/>
      <c r="K29" s="68"/>
      <c r="L29" s="99"/>
      <c r="M29" s="68"/>
      <c r="N29" s="68"/>
      <c r="O29" s="68"/>
      <c r="P29" s="68"/>
      <c r="Q29" s="68"/>
    </row>
    <row r="30" spans="1:17" s="2" customFormat="1" ht="36.75" customHeight="1" x14ac:dyDescent="0.2">
      <c r="A30" s="96" t="s">
        <v>68</v>
      </c>
      <c r="B30" s="4"/>
      <c r="C30" s="3" t="s">
        <v>11</v>
      </c>
      <c r="D30" s="34">
        <v>122</v>
      </c>
      <c r="E30" s="18">
        <v>116</v>
      </c>
      <c r="F30" s="33">
        <f t="shared" si="2"/>
        <v>95.081967213114751</v>
      </c>
      <c r="G30" s="18">
        <v>111</v>
      </c>
      <c r="H30" s="31">
        <v>62</v>
      </c>
      <c r="I30" s="31">
        <v>50.9</v>
      </c>
      <c r="J30" s="25">
        <f>I30/H30*100</f>
        <v>82.096774193548384</v>
      </c>
      <c r="K30" s="31">
        <v>42.552</v>
      </c>
      <c r="L30" s="10" t="s">
        <v>66</v>
      </c>
      <c r="M30" s="3" t="s">
        <v>26</v>
      </c>
      <c r="N30" s="34">
        <v>86</v>
      </c>
      <c r="O30" s="3">
        <v>86</v>
      </c>
      <c r="P30" s="33">
        <f t="shared" si="4"/>
        <v>100</v>
      </c>
      <c r="Q30" s="105">
        <v>88</v>
      </c>
    </row>
    <row r="31" spans="1:17" s="2" customFormat="1" ht="36.75" customHeight="1" x14ac:dyDescent="0.25">
      <c r="A31" s="85"/>
      <c r="B31" s="4"/>
      <c r="C31" s="3"/>
      <c r="D31" s="34"/>
      <c r="E31" s="18"/>
      <c r="F31" s="33"/>
      <c r="G31" s="34"/>
      <c r="H31" s="31"/>
      <c r="I31" s="31"/>
      <c r="J31" s="25"/>
      <c r="K31" s="28"/>
      <c r="L31" s="10" t="s">
        <v>67</v>
      </c>
      <c r="M31" s="3" t="s">
        <v>12</v>
      </c>
      <c r="N31" s="34">
        <v>7</v>
      </c>
      <c r="O31" s="3">
        <v>7</v>
      </c>
      <c r="P31" s="33">
        <f>O31/N31*100</f>
        <v>100</v>
      </c>
      <c r="Q31" s="105">
        <v>7</v>
      </c>
    </row>
    <row r="32" spans="1:17" s="2" customFormat="1" ht="24" customHeight="1" x14ac:dyDescent="0.2">
      <c r="A32" s="46" t="s">
        <v>21</v>
      </c>
      <c r="B32" s="47"/>
      <c r="C32" s="48"/>
      <c r="D32" s="48"/>
      <c r="E32" s="48"/>
      <c r="F32" s="48"/>
      <c r="G32" s="49"/>
      <c r="H32" s="50">
        <f>H35+H40+H44</f>
        <v>10426.130000000001</v>
      </c>
      <c r="I32" s="50">
        <f>I35+I40+I44</f>
        <v>5831.9500000000007</v>
      </c>
      <c r="J32" s="50">
        <f>I32/H32*100</f>
        <v>55.935903350524121</v>
      </c>
      <c r="K32" s="50">
        <f>K35+K40+K44</f>
        <v>5014.9390000000003</v>
      </c>
      <c r="L32" s="78"/>
      <c r="M32" s="48"/>
      <c r="N32" s="48"/>
      <c r="O32" s="48"/>
      <c r="P32" s="52"/>
      <c r="Q32" s="48"/>
    </row>
    <row r="33" spans="1:17" s="2" customFormat="1" ht="25.5" x14ac:dyDescent="0.2">
      <c r="A33" s="95" t="s">
        <v>41</v>
      </c>
      <c r="B33" s="61" t="s">
        <v>14</v>
      </c>
      <c r="C33" s="61"/>
      <c r="D33" s="61"/>
      <c r="E33" s="61"/>
      <c r="F33" s="61"/>
      <c r="G33" s="61"/>
      <c r="H33" s="63"/>
      <c r="I33" s="63"/>
      <c r="J33" s="63"/>
      <c r="K33" s="63"/>
      <c r="L33" s="61"/>
      <c r="M33" s="61"/>
      <c r="N33" s="61"/>
      <c r="O33" s="61"/>
      <c r="P33" s="61"/>
      <c r="Q33" s="61"/>
    </row>
    <row r="34" spans="1:17" s="2" customFormat="1" ht="35.25" customHeight="1" x14ac:dyDescent="0.2">
      <c r="A34" s="21" t="s">
        <v>43</v>
      </c>
      <c r="B34" s="4"/>
      <c r="C34" s="9" t="s">
        <v>48</v>
      </c>
      <c r="D34" s="4" t="s">
        <v>79</v>
      </c>
      <c r="E34" s="36" t="s">
        <v>89</v>
      </c>
      <c r="F34" s="33">
        <f t="shared" ref="F34" si="5">E34/D34*100</f>
        <v>143.7125748502994</v>
      </c>
      <c r="G34" s="36" t="s">
        <v>90</v>
      </c>
      <c r="H34" s="31"/>
      <c r="I34" s="31"/>
      <c r="J34" s="25"/>
      <c r="K34" s="31"/>
      <c r="L34" s="21" t="s">
        <v>45</v>
      </c>
      <c r="M34" s="3" t="s">
        <v>26</v>
      </c>
      <c r="N34" s="4" t="s">
        <v>69</v>
      </c>
      <c r="O34" s="4" t="s">
        <v>69</v>
      </c>
      <c r="P34" s="33"/>
      <c r="Q34" s="107" t="s">
        <v>69</v>
      </c>
    </row>
    <row r="35" spans="1:17" s="2" customFormat="1" ht="34.5" customHeight="1" x14ac:dyDescent="0.2">
      <c r="A35" s="21" t="s">
        <v>42</v>
      </c>
      <c r="B35" s="4"/>
      <c r="C35" s="3" t="s">
        <v>11</v>
      </c>
      <c r="D35" s="35">
        <v>25000</v>
      </c>
      <c r="E35" s="35">
        <v>18464</v>
      </c>
      <c r="F35" s="33">
        <f t="shared" ref="F35:F36" si="6">E35/D35*100</f>
        <v>73.855999999999995</v>
      </c>
      <c r="G35" s="18">
        <v>23093</v>
      </c>
      <c r="H35" s="31">
        <v>5605.83</v>
      </c>
      <c r="I35" s="31">
        <v>4085.36</v>
      </c>
      <c r="J35" s="26">
        <f>I35/H35*100</f>
        <v>72.876986993897432</v>
      </c>
      <c r="K35" s="31">
        <v>3173.83</v>
      </c>
      <c r="L35" s="21" t="s">
        <v>44</v>
      </c>
      <c r="M35" s="3" t="s">
        <v>26</v>
      </c>
      <c r="N35" s="4" t="s">
        <v>69</v>
      </c>
      <c r="O35" s="4" t="s">
        <v>69</v>
      </c>
      <c r="P35" s="33"/>
      <c r="Q35" s="107" t="s">
        <v>69</v>
      </c>
    </row>
    <row r="36" spans="1:17" s="2" customFormat="1" ht="35.25" customHeight="1" x14ac:dyDescent="0.2">
      <c r="A36" s="21" t="s">
        <v>43</v>
      </c>
      <c r="B36" s="4"/>
      <c r="C36" s="3" t="s">
        <v>49</v>
      </c>
      <c r="D36" s="4" t="s">
        <v>80</v>
      </c>
      <c r="E36" s="103">
        <v>76.8</v>
      </c>
      <c r="F36" s="33">
        <f t="shared" si="6"/>
        <v>51.2</v>
      </c>
      <c r="G36" s="36" t="s">
        <v>91</v>
      </c>
      <c r="H36" s="31"/>
      <c r="I36" s="31"/>
      <c r="J36" s="26"/>
      <c r="K36" s="31"/>
      <c r="L36" s="21" t="s">
        <v>43</v>
      </c>
      <c r="M36" s="3" t="s">
        <v>47</v>
      </c>
      <c r="N36" s="4" t="s">
        <v>70</v>
      </c>
      <c r="O36" s="4" t="s">
        <v>88</v>
      </c>
      <c r="P36" s="33">
        <f t="shared" ref="P36:P37" si="7">O36/N36*100</f>
        <v>64</v>
      </c>
      <c r="Q36" s="107" t="s">
        <v>92</v>
      </c>
    </row>
    <row r="37" spans="1:17" s="2" customFormat="1" ht="26.25" customHeight="1" x14ac:dyDescent="0.2">
      <c r="A37" s="21" t="s">
        <v>43</v>
      </c>
      <c r="B37" s="4"/>
      <c r="C37" s="9" t="s">
        <v>50</v>
      </c>
      <c r="D37" s="4" t="s">
        <v>70</v>
      </c>
      <c r="E37" s="4" t="s">
        <v>88</v>
      </c>
      <c r="F37" s="33">
        <f t="shared" ref="F37" si="8">E37/D37*100</f>
        <v>64</v>
      </c>
      <c r="G37" s="36" t="s">
        <v>92</v>
      </c>
      <c r="H37" s="31"/>
      <c r="I37" s="31"/>
      <c r="J37" s="26"/>
      <c r="K37" s="31"/>
      <c r="L37" s="21" t="s">
        <v>42</v>
      </c>
      <c r="M37" s="3" t="s">
        <v>11</v>
      </c>
      <c r="N37" s="35">
        <v>25000</v>
      </c>
      <c r="O37" s="35">
        <v>18464</v>
      </c>
      <c r="P37" s="33">
        <f t="shared" si="7"/>
        <v>73.855999999999995</v>
      </c>
      <c r="Q37" s="104">
        <v>23093</v>
      </c>
    </row>
    <row r="38" spans="1:17" s="2" customFormat="1" ht="25.5" x14ac:dyDescent="0.2">
      <c r="A38" s="95" t="s">
        <v>55</v>
      </c>
      <c r="B38" s="61" t="s">
        <v>14</v>
      </c>
      <c r="C38" s="61"/>
      <c r="D38" s="61"/>
      <c r="E38" s="61"/>
      <c r="F38" s="61"/>
      <c r="G38" s="61"/>
      <c r="H38" s="63"/>
      <c r="I38" s="63"/>
      <c r="J38" s="63"/>
      <c r="K38" s="63"/>
      <c r="L38" s="61"/>
      <c r="M38" s="61"/>
      <c r="N38" s="61"/>
      <c r="O38" s="61"/>
      <c r="P38" s="61"/>
      <c r="Q38" s="61"/>
    </row>
    <row r="39" spans="1:17" s="2" customFormat="1" ht="38.25" customHeight="1" x14ac:dyDescent="0.2">
      <c r="A39" s="21" t="s">
        <v>43</v>
      </c>
      <c r="B39" s="4"/>
      <c r="C39" s="9" t="s">
        <v>48</v>
      </c>
      <c r="D39" s="4" t="s">
        <v>81</v>
      </c>
      <c r="E39" s="36" t="s">
        <v>85</v>
      </c>
      <c r="F39" s="33">
        <f t="shared" ref="F39:F42" si="9">E39/D39*100</f>
        <v>47.761194029850742</v>
      </c>
      <c r="G39" s="36" t="s">
        <v>93</v>
      </c>
      <c r="H39" s="31"/>
      <c r="I39" s="31"/>
      <c r="J39" s="26"/>
      <c r="K39" s="31"/>
      <c r="L39" s="21" t="s">
        <v>45</v>
      </c>
      <c r="M39" s="3" t="s">
        <v>26</v>
      </c>
      <c r="N39" s="4" t="s">
        <v>69</v>
      </c>
      <c r="O39" s="4" t="s">
        <v>69</v>
      </c>
      <c r="P39" s="33"/>
      <c r="Q39" s="107" t="s">
        <v>69</v>
      </c>
    </row>
    <row r="40" spans="1:17" s="2" customFormat="1" ht="37.5" customHeight="1" x14ac:dyDescent="0.2">
      <c r="A40" s="21" t="s">
        <v>42</v>
      </c>
      <c r="B40" s="4"/>
      <c r="C40" s="3" t="s">
        <v>11</v>
      </c>
      <c r="D40" s="35">
        <v>4000</v>
      </c>
      <c r="E40" s="35">
        <v>1289</v>
      </c>
      <c r="F40" s="33">
        <f t="shared" si="9"/>
        <v>32.225000000000001</v>
      </c>
      <c r="G40" s="18">
        <v>2190</v>
      </c>
      <c r="H40" s="31">
        <v>896.8</v>
      </c>
      <c r="I40" s="31">
        <v>350.87</v>
      </c>
      <c r="J40" s="26">
        <f>I40/H40*100</f>
        <v>39.124665477252456</v>
      </c>
      <c r="K40" s="31">
        <v>300.98700000000002</v>
      </c>
      <c r="L40" s="21" t="s">
        <v>44</v>
      </c>
      <c r="M40" s="3" t="s">
        <v>26</v>
      </c>
      <c r="N40" s="4" t="s">
        <v>69</v>
      </c>
      <c r="O40" s="4" t="s">
        <v>69</v>
      </c>
      <c r="P40" s="33"/>
      <c r="Q40" s="107" t="s">
        <v>69</v>
      </c>
    </row>
    <row r="41" spans="1:17" s="2" customFormat="1" ht="38.25" customHeight="1" x14ac:dyDescent="0.2">
      <c r="A41" s="21" t="s">
        <v>43</v>
      </c>
      <c r="B41" s="4"/>
      <c r="C41" s="3" t="s">
        <v>49</v>
      </c>
      <c r="D41" s="4" t="s">
        <v>82</v>
      </c>
      <c r="E41" s="36" t="s">
        <v>86</v>
      </c>
      <c r="F41" s="33">
        <f t="shared" si="9"/>
        <v>48.333333333333336</v>
      </c>
      <c r="G41" s="36" t="s">
        <v>94</v>
      </c>
      <c r="H41" s="31"/>
      <c r="I41" s="31"/>
      <c r="J41" s="26"/>
      <c r="K41" s="31"/>
      <c r="L41" s="21" t="s">
        <v>43</v>
      </c>
      <c r="M41" s="3" t="s">
        <v>47</v>
      </c>
      <c r="N41" s="4" t="s">
        <v>78</v>
      </c>
      <c r="O41" s="4" t="s">
        <v>84</v>
      </c>
      <c r="P41" s="33">
        <f t="shared" ref="P41:P50" si="10">O41/N41*100</f>
        <v>48</v>
      </c>
      <c r="Q41" s="107" t="s">
        <v>83</v>
      </c>
    </row>
    <row r="42" spans="1:17" s="2" customFormat="1" ht="30" customHeight="1" x14ac:dyDescent="0.2">
      <c r="A42" s="21" t="s">
        <v>43</v>
      </c>
      <c r="B42" s="4"/>
      <c r="C42" s="9" t="s">
        <v>50</v>
      </c>
      <c r="D42" s="4" t="s">
        <v>78</v>
      </c>
      <c r="E42" s="36" t="s">
        <v>84</v>
      </c>
      <c r="F42" s="33">
        <f t="shared" si="9"/>
        <v>48</v>
      </c>
      <c r="G42" s="36" t="s">
        <v>83</v>
      </c>
      <c r="H42" s="31"/>
      <c r="I42" s="31"/>
      <c r="J42" s="26"/>
      <c r="K42" s="31"/>
      <c r="L42" s="21" t="s">
        <v>42</v>
      </c>
      <c r="M42" s="3" t="s">
        <v>11</v>
      </c>
      <c r="N42" s="35">
        <v>4000</v>
      </c>
      <c r="O42" s="35">
        <v>1289</v>
      </c>
      <c r="P42" s="33">
        <f t="shared" si="10"/>
        <v>32.225000000000001</v>
      </c>
      <c r="Q42" s="104">
        <v>2190</v>
      </c>
    </row>
    <row r="43" spans="1:17" s="2" customFormat="1" ht="20.25" customHeight="1" x14ac:dyDescent="0.2">
      <c r="A43" s="70" t="s">
        <v>36</v>
      </c>
      <c r="B43" s="61"/>
      <c r="C43" s="61"/>
      <c r="D43" s="61"/>
      <c r="E43" s="61"/>
      <c r="F43" s="61"/>
      <c r="G43" s="61"/>
      <c r="H43" s="63"/>
      <c r="I43" s="63"/>
      <c r="J43" s="63"/>
      <c r="K43" s="63"/>
      <c r="L43" s="61"/>
      <c r="M43" s="61"/>
      <c r="N43" s="61"/>
      <c r="O43" s="61"/>
      <c r="P43" s="61"/>
      <c r="Q43" s="61"/>
    </row>
    <row r="44" spans="1:17" s="2" customFormat="1" ht="35.25" customHeight="1" x14ac:dyDescent="0.2">
      <c r="A44" s="21" t="s">
        <v>23</v>
      </c>
      <c r="B44" s="12"/>
      <c r="C44" s="9" t="s">
        <v>11</v>
      </c>
      <c r="D44" s="35">
        <v>17500</v>
      </c>
      <c r="E44" s="18">
        <v>6217</v>
      </c>
      <c r="F44" s="33">
        <f>E44/D44*100</f>
        <v>35.525714285714287</v>
      </c>
      <c r="G44" s="18">
        <v>11206</v>
      </c>
      <c r="H44" s="29">
        <v>3923.5</v>
      </c>
      <c r="I44" s="29">
        <v>1395.72</v>
      </c>
      <c r="J44" s="26">
        <f>I44/H44*100</f>
        <v>35.573340129985979</v>
      </c>
      <c r="K44" s="29">
        <v>1540.1220000000001</v>
      </c>
      <c r="L44" s="16" t="s">
        <v>52</v>
      </c>
      <c r="M44" s="3" t="s">
        <v>26</v>
      </c>
      <c r="N44" s="3">
        <v>0.06</v>
      </c>
      <c r="O44" s="3">
        <v>0.06</v>
      </c>
      <c r="P44" s="33">
        <f t="shared" si="10"/>
        <v>100</v>
      </c>
      <c r="Q44" s="105">
        <v>5.2999999999999999E-2</v>
      </c>
    </row>
    <row r="45" spans="1:17" s="2" customFormat="1" ht="19.5" customHeight="1" x14ac:dyDescent="0.2">
      <c r="A45" s="51" t="s">
        <v>20</v>
      </c>
      <c r="B45" s="47"/>
      <c r="C45" s="48"/>
      <c r="D45" s="48"/>
      <c r="E45" s="48"/>
      <c r="F45" s="52"/>
      <c r="G45" s="49"/>
      <c r="H45" s="50">
        <f>H48</f>
        <v>3906.36</v>
      </c>
      <c r="I45" s="50">
        <f>I48</f>
        <v>1501.58</v>
      </c>
      <c r="J45" s="53">
        <f>I45/H45*100</f>
        <v>38.439365547466181</v>
      </c>
      <c r="K45" s="50">
        <f>K48</f>
        <v>1655.7919999999999</v>
      </c>
      <c r="L45" s="78"/>
      <c r="M45" s="48"/>
      <c r="N45" s="48"/>
      <c r="O45" s="48"/>
      <c r="P45" s="52"/>
      <c r="Q45" s="48"/>
    </row>
    <row r="46" spans="1:17" s="2" customFormat="1" ht="25.5" x14ac:dyDescent="0.2">
      <c r="A46" s="95" t="s">
        <v>41</v>
      </c>
      <c r="B46" s="61" t="s">
        <v>14</v>
      </c>
      <c r="C46" s="61"/>
      <c r="D46" s="61"/>
      <c r="E46" s="61"/>
      <c r="F46" s="61"/>
      <c r="G46" s="61"/>
      <c r="H46" s="63"/>
      <c r="I46" s="63"/>
      <c r="J46" s="63"/>
      <c r="K46" s="63"/>
      <c r="L46" s="61"/>
      <c r="M46" s="61"/>
      <c r="N46" s="61"/>
      <c r="O46" s="61"/>
      <c r="P46" s="61"/>
      <c r="Q46" s="61"/>
    </row>
    <row r="47" spans="1:17" s="2" customFormat="1" ht="25.5" x14ac:dyDescent="0.2">
      <c r="A47" s="21" t="s">
        <v>43</v>
      </c>
      <c r="B47" s="4"/>
      <c r="C47" s="9" t="s">
        <v>48</v>
      </c>
      <c r="D47" s="3">
        <v>231</v>
      </c>
      <c r="E47" s="19">
        <v>209</v>
      </c>
      <c r="F47" s="33">
        <f t="shared" ref="F47:F65" si="11">E47/D47*100</f>
        <v>90.476190476190482</v>
      </c>
      <c r="G47" s="103">
        <v>167.8</v>
      </c>
      <c r="H47" s="31"/>
      <c r="I47" s="31"/>
      <c r="J47" s="26"/>
      <c r="K47" s="27"/>
      <c r="L47" s="21" t="s">
        <v>45</v>
      </c>
      <c r="M47" s="3" t="s">
        <v>26</v>
      </c>
      <c r="N47" s="3">
        <v>0</v>
      </c>
      <c r="O47" s="3">
        <v>0</v>
      </c>
      <c r="P47" s="33"/>
      <c r="Q47" s="105">
        <v>1.3</v>
      </c>
    </row>
    <row r="48" spans="1:17" s="2" customFormat="1" ht="25.5" x14ac:dyDescent="0.2">
      <c r="A48" s="21" t="s">
        <v>42</v>
      </c>
      <c r="B48" s="4"/>
      <c r="C48" s="3" t="s">
        <v>11</v>
      </c>
      <c r="D48" s="34">
        <v>21100</v>
      </c>
      <c r="E48" s="37">
        <v>10029</v>
      </c>
      <c r="F48" s="33">
        <f t="shared" si="11"/>
        <v>47.530805687203795</v>
      </c>
      <c r="G48" s="37">
        <v>13292</v>
      </c>
      <c r="H48" s="31">
        <v>3906.36</v>
      </c>
      <c r="I48" s="31">
        <v>1501.58</v>
      </c>
      <c r="J48" s="26">
        <f>I48/H48*100</f>
        <v>38.439365547466181</v>
      </c>
      <c r="K48" s="31">
        <v>1655.7919999999999</v>
      </c>
      <c r="L48" s="21" t="s">
        <v>44</v>
      </c>
      <c r="M48" s="3" t="s">
        <v>26</v>
      </c>
      <c r="N48" s="3">
        <v>0</v>
      </c>
      <c r="O48" s="3">
        <v>0</v>
      </c>
      <c r="P48" s="33"/>
      <c r="Q48" s="105">
        <v>0.57999999999999996</v>
      </c>
    </row>
    <row r="49" spans="1:17" s="2" customFormat="1" ht="36" customHeight="1" x14ac:dyDescent="0.2">
      <c r="A49" s="21" t="s">
        <v>43</v>
      </c>
      <c r="B49" s="4"/>
      <c r="C49" s="3" t="s">
        <v>49</v>
      </c>
      <c r="D49" s="3">
        <v>91.2</v>
      </c>
      <c r="E49" s="19">
        <v>48</v>
      </c>
      <c r="F49" s="33">
        <f t="shared" si="11"/>
        <v>52.631578947368418</v>
      </c>
      <c r="G49" s="103">
        <v>79.2</v>
      </c>
      <c r="H49" s="31"/>
      <c r="I49" s="31"/>
      <c r="J49" s="26"/>
      <c r="K49" s="27"/>
      <c r="L49" s="21" t="s">
        <v>43</v>
      </c>
      <c r="M49" s="3" t="s">
        <v>47</v>
      </c>
      <c r="N49" s="3">
        <v>76</v>
      </c>
      <c r="O49" s="3">
        <v>40</v>
      </c>
      <c r="P49" s="33">
        <f t="shared" si="10"/>
        <v>52.631578947368418</v>
      </c>
      <c r="Q49" s="105">
        <v>66</v>
      </c>
    </row>
    <row r="50" spans="1:17" s="2" customFormat="1" ht="32.25" customHeight="1" x14ac:dyDescent="0.2">
      <c r="A50" s="21" t="s">
        <v>43</v>
      </c>
      <c r="B50" s="4"/>
      <c r="C50" s="9" t="s">
        <v>50</v>
      </c>
      <c r="D50" s="35">
        <v>76</v>
      </c>
      <c r="E50" s="18">
        <v>40</v>
      </c>
      <c r="F50" s="33">
        <f t="shared" si="11"/>
        <v>52.631578947368418</v>
      </c>
      <c r="G50" s="18">
        <v>66</v>
      </c>
      <c r="H50" s="31"/>
      <c r="I50" s="31"/>
      <c r="J50" s="26"/>
      <c r="K50" s="25"/>
      <c r="L50" s="8" t="s">
        <v>42</v>
      </c>
      <c r="M50" s="3" t="s">
        <v>11</v>
      </c>
      <c r="N50" s="34">
        <v>21100</v>
      </c>
      <c r="O50" s="34">
        <v>10029</v>
      </c>
      <c r="P50" s="33">
        <f t="shared" si="10"/>
        <v>47.530805687203795</v>
      </c>
      <c r="Q50" s="106">
        <v>13292</v>
      </c>
    </row>
    <row r="51" spans="1:17" s="2" customFormat="1" ht="26.25" customHeight="1" x14ac:dyDescent="0.2">
      <c r="A51" s="46" t="s">
        <v>25</v>
      </c>
      <c r="B51" s="47"/>
      <c r="C51" s="54"/>
      <c r="D51" s="54"/>
      <c r="E51" s="54"/>
      <c r="F51" s="54"/>
      <c r="G51" s="55"/>
      <c r="H51" s="56">
        <f>H53+H54+H55+H56+H57+H58+H59+H60+H61+H62+H63+H65</f>
        <v>15706.889999999996</v>
      </c>
      <c r="I51" s="56">
        <f>I53+I54+I55+I56+I57+I58+I59+I60+I61+I62+I63+I65</f>
        <v>7908.1200000000008</v>
      </c>
      <c r="J51" s="53">
        <f>I51/H51*100</f>
        <v>50.348095644650236</v>
      </c>
      <c r="K51" s="57">
        <f>K53+K54+K55+K56+K57+K58+K59+K60+K61+K62+K63+K65</f>
        <v>7769.6509999999998</v>
      </c>
      <c r="L51" s="79"/>
      <c r="M51" s="48"/>
      <c r="N51" s="80"/>
      <c r="O51" s="48"/>
      <c r="P51" s="52"/>
      <c r="Q51" s="60"/>
    </row>
    <row r="52" spans="1:17" s="2" customFormat="1" ht="39.75" customHeight="1" x14ac:dyDescent="0.2">
      <c r="A52" s="70" t="s">
        <v>22</v>
      </c>
      <c r="B52" s="61"/>
      <c r="C52" s="61"/>
      <c r="D52" s="61"/>
      <c r="E52" s="61"/>
      <c r="F52" s="61"/>
      <c r="G52" s="61"/>
      <c r="H52" s="63"/>
      <c r="I52" s="63"/>
      <c r="J52" s="63"/>
      <c r="K52" s="63"/>
      <c r="L52" s="61"/>
      <c r="M52" s="61"/>
      <c r="N52" s="61"/>
      <c r="O52" s="61"/>
      <c r="P52" s="61"/>
      <c r="Q52" s="61"/>
    </row>
    <row r="53" spans="1:17" s="2" customFormat="1" ht="75.75" customHeight="1" x14ac:dyDescent="0.2">
      <c r="A53" s="21" t="s">
        <v>57</v>
      </c>
      <c r="B53" s="12"/>
      <c r="C53" s="9" t="s">
        <v>12</v>
      </c>
      <c r="D53" s="102">
        <v>90000</v>
      </c>
      <c r="E53" s="104">
        <v>30468</v>
      </c>
      <c r="F53" s="100">
        <f t="shared" si="11"/>
        <v>33.853333333333339</v>
      </c>
      <c r="G53" s="18">
        <v>45157</v>
      </c>
      <c r="H53" s="30">
        <v>9270</v>
      </c>
      <c r="I53" s="29">
        <v>4575.2700000000004</v>
      </c>
      <c r="J53" s="26">
        <f t="shared" ref="J53:J55" si="12">I53/H53*100</f>
        <v>49.355663430420712</v>
      </c>
      <c r="K53" s="29">
        <v>3596.43</v>
      </c>
      <c r="L53" s="21" t="s">
        <v>71</v>
      </c>
      <c r="M53" s="19" t="s">
        <v>26</v>
      </c>
      <c r="N53" s="19">
        <v>0</v>
      </c>
      <c r="O53" s="19">
        <v>0</v>
      </c>
      <c r="P53" s="103"/>
      <c r="Q53" s="21" t="s">
        <v>51</v>
      </c>
    </row>
    <row r="54" spans="1:17" s="2" customFormat="1" ht="26.25" customHeight="1" x14ac:dyDescent="0.2">
      <c r="A54" s="20" t="s">
        <v>58</v>
      </c>
      <c r="B54" s="12"/>
      <c r="C54" s="9" t="s">
        <v>12</v>
      </c>
      <c r="D54" s="102">
        <v>1500</v>
      </c>
      <c r="E54" s="104">
        <v>560</v>
      </c>
      <c r="F54" s="100">
        <f t="shared" si="11"/>
        <v>37.333333333333336</v>
      </c>
      <c r="G54" s="18">
        <v>752</v>
      </c>
      <c r="H54" s="110">
        <v>378.71</v>
      </c>
      <c r="I54" s="111">
        <v>148.88999999999999</v>
      </c>
      <c r="J54" s="26">
        <f t="shared" si="12"/>
        <v>39.315043172876344</v>
      </c>
      <c r="K54" s="29">
        <v>456.80700000000002</v>
      </c>
      <c r="L54" s="10"/>
      <c r="M54" s="3"/>
      <c r="N54" s="11"/>
      <c r="O54" s="3"/>
      <c r="P54" s="101"/>
      <c r="Q54" s="101"/>
    </row>
    <row r="55" spans="1:17" s="2" customFormat="1" ht="26.25" customHeight="1" x14ac:dyDescent="0.2">
      <c r="A55" s="20" t="s">
        <v>59</v>
      </c>
      <c r="B55" s="12"/>
      <c r="C55" s="9" t="s">
        <v>12</v>
      </c>
      <c r="D55" s="102">
        <v>6000</v>
      </c>
      <c r="E55" s="104">
        <v>2203</v>
      </c>
      <c r="F55" s="100">
        <f t="shared" si="11"/>
        <v>36.716666666666661</v>
      </c>
      <c r="G55" s="18">
        <v>3003</v>
      </c>
      <c r="H55" s="110">
        <v>524.9</v>
      </c>
      <c r="I55" s="111">
        <v>280.99</v>
      </c>
      <c r="J55" s="26">
        <f t="shared" si="12"/>
        <v>53.532101352638605</v>
      </c>
      <c r="K55" s="29">
        <v>281.39400000000001</v>
      </c>
      <c r="L55" s="10"/>
      <c r="M55" s="3"/>
      <c r="N55" s="11"/>
      <c r="O55" s="3"/>
      <c r="P55" s="101"/>
      <c r="Q55" s="101"/>
    </row>
    <row r="56" spans="1:17" s="2" customFormat="1" ht="26.25" customHeight="1" x14ac:dyDescent="0.2">
      <c r="A56" s="20" t="s">
        <v>60</v>
      </c>
      <c r="B56" s="12"/>
      <c r="C56" s="9" t="s">
        <v>12</v>
      </c>
      <c r="D56" s="102">
        <v>6000</v>
      </c>
      <c r="E56" s="104">
        <v>1873</v>
      </c>
      <c r="F56" s="100">
        <f t="shared" si="11"/>
        <v>31.216666666666665</v>
      </c>
      <c r="G56" s="18">
        <v>3010</v>
      </c>
      <c r="H56" s="110">
        <v>649.77</v>
      </c>
      <c r="I56" s="112">
        <v>325.17</v>
      </c>
      <c r="J56" s="26">
        <f t="shared" ref="J56:J62" si="13">I56/H56*100</f>
        <v>50.043861674130852</v>
      </c>
      <c r="K56" s="29">
        <v>333.63099999999997</v>
      </c>
      <c r="L56" s="10"/>
      <c r="M56" s="3"/>
      <c r="N56" s="11"/>
      <c r="O56" s="3"/>
      <c r="P56" s="101"/>
      <c r="Q56" s="101"/>
    </row>
    <row r="57" spans="1:17" s="2" customFormat="1" ht="26.25" customHeight="1" x14ac:dyDescent="0.2">
      <c r="A57" s="20" t="s">
        <v>61</v>
      </c>
      <c r="B57" s="12"/>
      <c r="C57" s="9" t="s">
        <v>12</v>
      </c>
      <c r="D57" s="102">
        <v>400</v>
      </c>
      <c r="E57" s="104">
        <v>147</v>
      </c>
      <c r="F57" s="100">
        <f t="shared" si="11"/>
        <v>36.75</v>
      </c>
      <c r="G57" s="18">
        <v>201</v>
      </c>
      <c r="H57" s="110">
        <v>159.71</v>
      </c>
      <c r="I57" s="112">
        <v>58.86</v>
      </c>
      <c r="J57" s="26">
        <f t="shared" si="13"/>
        <v>36.85429841587878</v>
      </c>
      <c r="K57" s="29">
        <v>55.213000000000001</v>
      </c>
      <c r="L57" s="10"/>
      <c r="M57" s="3"/>
      <c r="N57" s="11"/>
      <c r="O57" s="3"/>
      <c r="P57" s="101"/>
      <c r="Q57" s="101"/>
    </row>
    <row r="58" spans="1:17" s="2" customFormat="1" ht="26.25" customHeight="1" x14ac:dyDescent="0.2">
      <c r="A58" s="20" t="s">
        <v>62</v>
      </c>
      <c r="B58" s="12"/>
      <c r="C58" s="9" t="s">
        <v>12</v>
      </c>
      <c r="D58" s="102">
        <v>3000</v>
      </c>
      <c r="E58" s="104">
        <v>901</v>
      </c>
      <c r="F58" s="100">
        <f t="shared" si="11"/>
        <v>30.033333333333335</v>
      </c>
      <c r="G58" s="18">
        <v>1510</v>
      </c>
      <c r="H58" s="110">
        <v>396.98</v>
      </c>
      <c r="I58" s="111">
        <v>197.35</v>
      </c>
      <c r="J58" s="26">
        <f t="shared" si="13"/>
        <v>49.712831880699277</v>
      </c>
      <c r="K58" s="29">
        <v>224.119</v>
      </c>
      <c r="L58" s="10"/>
      <c r="M58" s="3"/>
      <c r="N58" s="11"/>
      <c r="O58" s="3"/>
      <c r="P58" s="101"/>
      <c r="Q58" s="101"/>
    </row>
    <row r="59" spans="1:17" s="2" customFormat="1" ht="26.25" customHeight="1" x14ac:dyDescent="0.2">
      <c r="A59" s="20" t="s">
        <v>63</v>
      </c>
      <c r="B59" s="12"/>
      <c r="C59" s="9" t="s">
        <v>12</v>
      </c>
      <c r="D59" s="102">
        <v>3000</v>
      </c>
      <c r="E59" s="104">
        <v>1228</v>
      </c>
      <c r="F59" s="100">
        <f t="shared" si="11"/>
        <v>40.93333333333333</v>
      </c>
      <c r="G59" s="18">
        <v>1458</v>
      </c>
      <c r="H59" s="110">
        <v>775.68</v>
      </c>
      <c r="I59" s="112">
        <v>424.41</v>
      </c>
      <c r="J59" s="26">
        <f t="shared" si="13"/>
        <v>54.714573019801982</v>
      </c>
      <c r="K59" s="29">
        <v>511.42899999999997</v>
      </c>
      <c r="L59" s="109"/>
      <c r="M59" s="3"/>
      <c r="N59" s="11"/>
      <c r="O59" s="3"/>
      <c r="P59" s="101"/>
      <c r="Q59" s="101"/>
    </row>
    <row r="60" spans="1:17" s="2" customFormat="1" ht="26.25" customHeight="1" x14ac:dyDescent="0.2">
      <c r="A60" s="20" t="s">
        <v>64</v>
      </c>
      <c r="B60" s="12"/>
      <c r="C60" s="9" t="s">
        <v>12</v>
      </c>
      <c r="D60" s="102">
        <v>800</v>
      </c>
      <c r="E60" s="104">
        <v>250</v>
      </c>
      <c r="F60" s="100">
        <f t="shared" si="11"/>
        <v>31.25</v>
      </c>
      <c r="G60" s="18">
        <v>458</v>
      </c>
      <c r="H60" s="110">
        <v>363.67</v>
      </c>
      <c r="I60" s="111">
        <v>169.91</v>
      </c>
      <c r="J60" s="26">
        <f>I60/H60*100</f>
        <v>46.720928314130937</v>
      </c>
      <c r="K60" s="29">
        <v>154.55500000000001</v>
      </c>
      <c r="L60" s="10"/>
      <c r="M60" s="3"/>
      <c r="N60" s="11"/>
      <c r="O60" s="3"/>
      <c r="P60" s="101"/>
      <c r="Q60" s="101"/>
    </row>
    <row r="61" spans="1:17" s="2" customFormat="1" ht="26.25" customHeight="1" x14ac:dyDescent="0.2">
      <c r="A61" s="20" t="s">
        <v>65</v>
      </c>
      <c r="B61" s="12"/>
      <c r="C61" s="9" t="s">
        <v>12</v>
      </c>
      <c r="D61" s="102">
        <v>11000</v>
      </c>
      <c r="E61" s="104">
        <v>4030</v>
      </c>
      <c r="F61" s="100">
        <f t="shared" si="11"/>
        <v>36.63636363636364</v>
      </c>
      <c r="G61" s="18">
        <v>5500</v>
      </c>
      <c r="H61" s="110">
        <v>974.75</v>
      </c>
      <c r="I61" s="111">
        <v>663.1</v>
      </c>
      <c r="J61" s="26">
        <f t="shared" si="13"/>
        <v>68.027699410105157</v>
      </c>
      <c r="K61" s="29">
        <v>447.87700000000001</v>
      </c>
      <c r="L61" s="108"/>
      <c r="M61" s="3"/>
      <c r="N61" s="11"/>
      <c r="O61" s="3"/>
      <c r="P61" s="101"/>
      <c r="Q61" s="101"/>
    </row>
    <row r="62" spans="1:17" s="2" customFormat="1" ht="26.25" customHeight="1" x14ac:dyDescent="0.2">
      <c r="A62" s="20" t="s">
        <v>65</v>
      </c>
      <c r="B62" s="12"/>
      <c r="C62" s="9" t="s">
        <v>12</v>
      </c>
      <c r="D62" s="102">
        <v>6500</v>
      </c>
      <c r="E62" s="104">
        <v>1950</v>
      </c>
      <c r="F62" s="100">
        <f t="shared" si="11"/>
        <v>30</v>
      </c>
      <c r="G62" s="18">
        <v>3251</v>
      </c>
      <c r="H62" s="113">
        <v>575.96</v>
      </c>
      <c r="I62" s="111">
        <v>320.85000000000002</v>
      </c>
      <c r="J62" s="26">
        <f t="shared" si="13"/>
        <v>55.706993541218139</v>
      </c>
      <c r="K62" s="29">
        <v>264.73500000000001</v>
      </c>
      <c r="L62" s="10"/>
      <c r="M62" s="3"/>
      <c r="N62" s="11"/>
      <c r="O62" s="3"/>
      <c r="P62" s="101"/>
      <c r="Q62" s="101"/>
    </row>
    <row r="63" spans="1:17" s="2" customFormat="1" ht="26.25" customHeight="1" x14ac:dyDescent="0.2">
      <c r="A63" s="20" t="s">
        <v>65</v>
      </c>
      <c r="B63" s="12"/>
      <c r="C63" s="9" t="s">
        <v>12</v>
      </c>
      <c r="D63" s="102">
        <v>6500</v>
      </c>
      <c r="E63" s="104">
        <v>1901</v>
      </c>
      <c r="F63" s="100">
        <f t="shared" si="11"/>
        <v>29.246153846153845</v>
      </c>
      <c r="G63" s="18">
        <v>3256</v>
      </c>
      <c r="H63" s="113">
        <v>575.96</v>
      </c>
      <c r="I63" s="111">
        <v>312.79000000000002</v>
      </c>
      <c r="J63" s="26">
        <f>I63/H63*100</f>
        <v>54.307590804917005</v>
      </c>
      <c r="K63" s="29">
        <v>265.14100000000002</v>
      </c>
      <c r="L63" s="10"/>
      <c r="M63" s="3"/>
      <c r="N63" s="11"/>
      <c r="O63" s="3"/>
      <c r="P63" s="101"/>
      <c r="Q63" s="101"/>
    </row>
    <row r="64" spans="1:17" s="2" customFormat="1" ht="38.25" customHeight="1" x14ac:dyDescent="0.2">
      <c r="A64" s="70" t="s">
        <v>39</v>
      </c>
      <c r="B64" s="71"/>
      <c r="C64" s="72"/>
      <c r="D64" s="72"/>
      <c r="E64" s="72"/>
      <c r="F64" s="72"/>
      <c r="G64" s="72"/>
      <c r="H64" s="73"/>
      <c r="I64" s="73"/>
      <c r="J64" s="62"/>
      <c r="K64" s="73"/>
      <c r="L64" s="69"/>
      <c r="M64" s="74"/>
      <c r="N64" s="75"/>
      <c r="O64" s="74"/>
      <c r="P64" s="76"/>
      <c r="Q64" s="76"/>
    </row>
    <row r="65" spans="1:17" s="2" customFormat="1" ht="77.25" customHeight="1" x14ac:dyDescent="0.2">
      <c r="A65" s="21" t="s">
        <v>40</v>
      </c>
      <c r="B65" s="12"/>
      <c r="C65" s="9" t="s">
        <v>12</v>
      </c>
      <c r="D65" s="102">
        <v>10000</v>
      </c>
      <c r="E65" s="104">
        <v>3151</v>
      </c>
      <c r="F65" s="100">
        <f t="shared" si="11"/>
        <v>31.509999999999998</v>
      </c>
      <c r="G65" s="18">
        <v>5085</v>
      </c>
      <c r="H65" s="29">
        <v>1060.8</v>
      </c>
      <c r="I65" s="29">
        <v>430.53</v>
      </c>
      <c r="J65" s="26">
        <f>I65/H65*100</f>
        <v>40.585407239819006</v>
      </c>
      <c r="K65" s="29">
        <v>1178.32</v>
      </c>
      <c r="L65" s="21" t="s">
        <v>71</v>
      </c>
      <c r="M65" s="19" t="s">
        <v>26</v>
      </c>
      <c r="N65" s="19">
        <v>0</v>
      </c>
      <c r="O65" s="19">
        <v>0</v>
      </c>
      <c r="P65" s="100"/>
      <c r="Q65" s="21" t="s">
        <v>51</v>
      </c>
    </row>
    <row r="66" spans="1:17" s="2" customFormat="1" ht="25.5" customHeight="1" x14ac:dyDescent="0.2">
      <c r="A66" s="46" t="s">
        <v>18</v>
      </c>
      <c r="B66" s="47" t="s">
        <v>14</v>
      </c>
      <c r="C66" s="48"/>
      <c r="D66" s="48"/>
      <c r="E66" s="48"/>
      <c r="F66" s="52"/>
      <c r="G66" s="49"/>
      <c r="H66" s="50">
        <f>H68+H70</f>
        <v>4616.3999999999996</v>
      </c>
      <c r="I66" s="50">
        <f>I68+I70</f>
        <v>2395.35</v>
      </c>
      <c r="J66" s="53">
        <f>I66/H66*100</f>
        <v>51.887834676371206</v>
      </c>
      <c r="K66" s="53">
        <f>K68+K70</f>
        <v>2301.62</v>
      </c>
      <c r="L66" s="79"/>
      <c r="M66" s="48"/>
      <c r="N66" s="48"/>
      <c r="O66" s="48"/>
      <c r="P66" s="81"/>
      <c r="Q66" s="82"/>
    </row>
    <row r="67" spans="1:17" s="2" customFormat="1" ht="39.75" customHeight="1" x14ac:dyDescent="0.2">
      <c r="A67" s="69" t="s">
        <v>37</v>
      </c>
      <c r="B67" s="61"/>
      <c r="C67" s="61"/>
      <c r="D67" s="61"/>
      <c r="E67" s="61"/>
      <c r="F67" s="61"/>
      <c r="G67" s="61"/>
      <c r="H67" s="63"/>
      <c r="I67" s="63"/>
      <c r="J67" s="63"/>
      <c r="K67" s="63"/>
      <c r="L67" s="61"/>
      <c r="M67" s="61"/>
      <c r="N67" s="61"/>
      <c r="O67" s="61"/>
      <c r="P67" s="61"/>
      <c r="Q67" s="61"/>
    </row>
    <row r="68" spans="1:17" s="2" customFormat="1" ht="92.25" customHeight="1" x14ac:dyDescent="0.2">
      <c r="A68" s="10" t="s">
        <v>19</v>
      </c>
      <c r="B68" s="12"/>
      <c r="C68" s="3" t="s">
        <v>11</v>
      </c>
      <c r="D68" s="35">
        <v>7489</v>
      </c>
      <c r="E68" s="18">
        <v>4142</v>
      </c>
      <c r="F68" s="33">
        <f>E68/D68*100</f>
        <v>55.307784750968089</v>
      </c>
      <c r="G68" s="18">
        <v>3740</v>
      </c>
      <c r="H68" s="31">
        <v>3461.03</v>
      </c>
      <c r="I68" s="31">
        <v>1999.73</v>
      </c>
      <c r="J68" s="26">
        <f>I68/H68*100</f>
        <v>57.778464792272821</v>
      </c>
      <c r="K68" s="31">
        <v>1721.61</v>
      </c>
      <c r="L68" s="21" t="s">
        <v>72</v>
      </c>
      <c r="M68" s="3" t="s">
        <v>12</v>
      </c>
      <c r="N68" s="3">
        <v>1000</v>
      </c>
      <c r="O68" s="3">
        <v>292</v>
      </c>
      <c r="P68" s="33">
        <f t="shared" ref="P68" si="14">O68/N68*100</f>
        <v>29.2</v>
      </c>
      <c r="Q68" s="105">
        <v>447</v>
      </c>
    </row>
    <row r="69" spans="1:17" s="2" customFormat="1" ht="39.75" customHeight="1" x14ac:dyDescent="0.2">
      <c r="A69" s="69" t="s">
        <v>38</v>
      </c>
      <c r="B69" s="61"/>
      <c r="C69" s="61"/>
      <c r="D69" s="61"/>
      <c r="E69" s="61"/>
      <c r="F69" s="61"/>
      <c r="G69" s="61"/>
      <c r="H69" s="63"/>
      <c r="I69" s="63"/>
      <c r="J69" s="63"/>
      <c r="K69" s="63"/>
      <c r="L69" s="61"/>
      <c r="M69" s="61"/>
      <c r="N69" s="61"/>
      <c r="O69" s="61"/>
      <c r="P69" s="61"/>
      <c r="Q69" s="61"/>
    </row>
    <row r="70" spans="1:17" s="2" customFormat="1" ht="87" customHeight="1" x14ac:dyDescent="0.2">
      <c r="A70" s="10" t="s">
        <v>19</v>
      </c>
      <c r="B70" s="12"/>
      <c r="C70" s="3" t="s">
        <v>11</v>
      </c>
      <c r="D70" s="35">
        <v>2500</v>
      </c>
      <c r="E70" s="18">
        <v>716</v>
      </c>
      <c r="F70" s="33">
        <f>E70/D70*100</f>
        <v>28.64</v>
      </c>
      <c r="G70" s="18">
        <v>1260</v>
      </c>
      <c r="H70" s="31">
        <v>1155.3699999999999</v>
      </c>
      <c r="I70" s="31">
        <v>395.62</v>
      </c>
      <c r="J70" s="26">
        <f>I70/H70*100</f>
        <v>34.241844603893128</v>
      </c>
      <c r="K70" s="31">
        <v>580.01</v>
      </c>
      <c r="L70" s="21" t="s">
        <v>72</v>
      </c>
      <c r="M70" s="3" t="s">
        <v>12</v>
      </c>
      <c r="N70" s="3">
        <v>500</v>
      </c>
      <c r="O70" s="3">
        <v>130</v>
      </c>
      <c r="P70" s="33">
        <f t="shared" ref="P70" si="15">O70/N70*100</f>
        <v>26</v>
      </c>
      <c r="Q70" s="105">
        <v>202</v>
      </c>
    </row>
    <row r="71" spans="1:17" s="2" customFormat="1" ht="14.25" customHeight="1" x14ac:dyDescent="0.2">
      <c r="A71" s="58" t="s">
        <v>16</v>
      </c>
      <c r="B71" s="54"/>
      <c r="C71" s="59"/>
      <c r="D71" s="48"/>
      <c r="E71" s="48"/>
      <c r="F71" s="52"/>
      <c r="G71" s="60"/>
      <c r="H71" s="50">
        <f>H73+H76+H78+H80+H82+H84</f>
        <v>14113.369999999999</v>
      </c>
      <c r="I71" s="50">
        <f>I73+I76+I78+I80+I82+I84</f>
        <v>8286.2800000000007</v>
      </c>
      <c r="J71" s="53">
        <f>I71/H71*100</f>
        <v>58.712270705012351</v>
      </c>
      <c r="K71" s="53">
        <f>K73+K76+K78+K80+K82+K84</f>
        <v>7974.0739999999996</v>
      </c>
      <c r="L71" s="79"/>
      <c r="M71" s="48"/>
      <c r="N71" s="80"/>
      <c r="O71" s="48"/>
      <c r="P71" s="82"/>
      <c r="Q71" s="48"/>
    </row>
    <row r="72" spans="1:17" s="2" customFormat="1" ht="26.25" customHeight="1" x14ac:dyDescent="0.2">
      <c r="A72" s="95" t="s">
        <v>27</v>
      </c>
      <c r="B72" s="61"/>
      <c r="C72" s="61"/>
      <c r="D72" s="61"/>
      <c r="E72" s="61"/>
      <c r="F72" s="61"/>
      <c r="G72" s="61"/>
      <c r="H72" s="63"/>
      <c r="I72" s="63"/>
      <c r="J72" s="63"/>
      <c r="K72" s="63"/>
      <c r="L72" s="61"/>
      <c r="M72" s="61"/>
      <c r="N72" s="61"/>
      <c r="O72" s="61"/>
      <c r="P72" s="61"/>
      <c r="Q72" s="61"/>
    </row>
    <row r="73" spans="1:17" s="2" customFormat="1" ht="21.75" customHeight="1" x14ac:dyDescent="0.2">
      <c r="A73" s="21" t="s">
        <v>28</v>
      </c>
      <c r="B73" s="12"/>
      <c r="C73" s="3" t="s">
        <v>54</v>
      </c>
      <c r="D73" s="34">
        <v>35334</v>
      </c>
      <c r="E73" s="37">
        <v>19630</v>
      </c>
      <c r="F73" s="33">
        <f>E73/D73*100</f>
        <v>55.555555555555557</v>
      </c>
      <c r="G73" s="37">
        <v>19630</v>
      </c>
      <c r="H73" s="31">
        <v>8465.0499999999993</v>
      </c>
      <c r="I73" s="31">
        <v>4970.25</v>
      </c>
      <c r="J73" s="26">
        <f>I73/H73*100</f>
        <v>58.71495147695525</v>
      </c>
      <c r="K73" s="31">
        <v>4782.7879999999996</v>
      </c>
      <c r="L73" s="10"/>
      <c r="M73" s="3"/>
      <c r="N73" s="3"/>
      <c r="O73" s="3"/>
      <c r="P73" s="5"/>
      <c r="Q73" s="34"/>
    </row>
    <row r="74" spans="1:17" s="2" customFormat="1" ht="37.5" customHeight="1" x14ac:dyDescent="0.2">
      <c r="A74" s="95" t="s">
        <v>30</v>
      </c>
      <c r="B74" s="61"/>
      <c r="C74" s="61"/>
      <c r="D74" s="61"/>
      <c r="E74" s="61"/>
      <c r="F74" s="61"/>
      <c r="G74" s="61"/>
      <c r="H74" s="63"/>
      <c r="I74" s="63"/>
      <c r="J74" s="63"/>
      <c r="K74" s="63"/>
      <c r="L74" s="61"/>
      <c r="M74" s="61"/>
      <c r="N74" s="61"/>
      <c r="O74" s="61"/>
      <c r="P74" s="61"/>
      <c r="Q74" s="61"/>
    </row>
    <row r="75" spans="1:17" s="2" customFormat="1" ht="14.25" customHeight="1" x14ac:dyDescent="0.2">
      <c r="A75" s="95" t="s">
        <v>32</v>
      </c>
      <c r="B75" s="61"/>
      <c r="C75" s="61"/>
      <c r="D75" s="61"/>
      <c r="E75" s="61"/>
      <c r="F75" s="61"/>
      <c r="G75" s="61"/>
      <c r="H75" s="63"/>
      <c r="I75" s="63"/>
      <c r="J75" s="63"/>
      <c r="K75" s="63"/>
      <c r="L75" s="61"/>
      <c r="M75" s="61"/>
      <c r="N75" s="61"/>
      <c r="O75" s="61"/>
      <c r="P75" s="61"/>
      <c r="Q75" s="61"/>
    </row>
    <row r="76" spans="1:17" s="2" customFormat="1" ht="16.5" customHeight="1" x14ac:dyDescent="0.2">
      <c r="A76" s="21" t="s">
        <v>53</v>
      </c>
      <c r="B76" s="12"/>
      <c r="C76" s="3" t="s">
        <v>54</v>
      </c>
      <c r="D76" s="34">
        <v>2310</v>
      </c>
      <c r="E76" s="19">
        <v>1283</v>
      </c>
      <c r="F76" s="33">
        <f>E76/D76*100</f>
        <v>55.541125541125545</v>
      </c>
      <c r="G76" s="103">
        <v>1283</v>
      </c>
      <c r="H76" s="31">
        <v>553.4</v>
      </c>
      <c r="I76" s="31">
        <v>324.83999999999997</v>
      </c>
      <c r="J76" s="26">
        <f>I76/H76*100</f>
        <v>58.698951933501988</v>
      </c>
      <c r="K76" s="31">
        <v>312.59899999999999</v>
      </c>
      <c r="L76" s="10"/>
      <c r="M76" s="3"/>
      <c r="N76" s="3"/>
      <c r="O76" s="3"/>
      <c r="P76" s="5"/>
      <c r="Q76" s="34"/>
    </row>
    <row r="77" spans="1:17" s="2" customFormat="1" ht="18" customHeight="1" x14ac:dyDescent="0.2">
      <c r="A77" s="95" t="s">
        <v>33</v>
      </c>
      <c r="B77" s="61"/>
      <c r="C77" s="61"/>
      <c r="D77" s="61"/>
      <c r="E77" s="61"/>
      <c r="F77" s="61"/>
      <c r="G77" s="61"/>
      <c r="H77" s="63"/>
      <c r="I77" s="63"/>
      <c r="J77" s="63"/>
      <c r="K77" s="63"/>
      <c r="L77" s="61"/>
      <c r="M77" s="61"/>
      <c r="N77" s="61"/>
      <c r="O77" s="61"/>
      <c r="P77" s="61"/>
      <c r="Q77" s="61"/>
    </row>
    <row r="78" spans="1:17" s="2" customFormat="1" ht="16.5" customHeight="1" x14ac:dyDescent="0.2">
      <c r="A78" s="21" t="s">
        <v>53</v>
      </c>
      <c r="B78" s="12"/>
      <c r="C78" s="3" t="s">
        <v>54</v>
      </c>
      <c r="D78" s="34">
        <v>3217</v>
      </c>
      <c r="E78" s="37">
        <v>1787</v>
      </c>
      <c r="F78" s="33">
        <f>E78/D78*100</f>
        <v>55.548647808517245</v>
      </c>
      <c r="G78" s="37">
        <v>1787</v>
      </c>
      <c r="H78" s="31">
        <v>770.7</v>
      </c>
      <c r="I78" s="31">
        <v>452.45</v>
      </c>
      <c r="J78" s="26">
        <f>I78/H78*100</f>
        <v>58.706370831711432</v>
      </c>
      <c r="K78" s="31">
        <v>435.39699999999999</v>
      </c>
      <c r="L78" s="10"/>
      <c r="M78" s="3"/>
      <c r="N78" s="3"/>
      <c r="O78" s="3"/>
      <c r="P78" s="5"/>
      <c r="Q78" s="34"/>
    </row>
    <row r="79" spans="1:17" s="2" customFormat="1" ht="25.5" customHeight="1" x14ac:dyDescent="0.2">
      <c r="A79" s="95" t="s">
        <v>34</v>
      </c>
      <c r="B79" s="61"/>
      <c r="C79" s="61"/>
      <c r="D79" s="61"/>
      <c r="E79" s="61"/>
      <c r="F79" s="61"/>
      <c r="G79" s="61"/>
      <c r="H79" s="63"/>
      <c r="I79" s="63"/>
      <c r="J79" s="63"/>
      <c r="K79" s="63"/>
      <c r="L79" s="61"/>
      <c r="M79" s="61"/>
      <c r="N79" s="61"/>
      <c r="O79" s="61"/>
      <c r="P79" s="61"/>
      <c r="Q79" s="61"/>
    </row>
    <row r="80" spans="1:17" s="2" customFormat="1" ht="16.5" customHeight="1" x14ac:dyDescent="0.2">
      <c r="A80" s="21" t="s">
        <v>53</v>
      </c>
      <c r="B80" s="12"/>
      <c r="C80" s="3" t="s">
        <v>54</v>
      </c>
      <c r="D80" s="34">
        <v>4405</v>
      </c>
      <c r="E80" s="37">
        <v>2447</v>
      </c>
      <c r="F80" s="33">
        <f>E80/D80*100</f>
        <v>55.550510783200913</v>
      </c>
      <c r="G80" s="37">
        <v>2447</v>
      </c>
      <c r="H80" s="31">
        <v>1055.3</v>
      </c>
      <c r="I80" s="31">
        <v>619.55999999999995</v>
      </c>
      <c r="J80" s="26">
        <f>I80/H80*100</f>
        <v>58.70937174263242</v>
      </c>
      <c r="K80" s="31">
        <v>596.20399999999995</v>
      </c>
      <c r="L80" s="10"/>
      <c r="M80" s="3"/>
      <c r="N80" s="3"/>
      <c r="O80" s="3"/>
      <c r="P80" s="5"/>
      <c r="Q80" s="34"/>
    </row>
    <row r="81" spans="1:17" s="2" customFormat="1" ht="25.5" customHeight="1" x14ac:dyDescent="0.2">
      <c r="A81" s="95" t="s">
        <v>73</v>
      </c>
      <c r="B81" s="61"/>
      <c r="C81" s="61"/>
      <c r="D81" s="61"/>
      <c r="E81" s="61"/>
      <c r="F81" s="61"/>
      <c r="G81" s="61"/>
      <c r="H81" s="63"/>
      <c r="I81" s="63"/>
      <c r="J81" s="63"/>
      <c r="K81" s="63"/>
      <c r="L81" s="61"/>
      <c r="M81" s="61"/>
      <c r="N81" s="61"/>
      <c r="O81" s="61"/>
      <c r="P81" s="61"/>
      <c r="Q81" s="61"/>
    </row>
    <row r="82" spans="1:17" s="2" customFormat="1" ht="16.5" customHeight="1" x14ac:dyDescent="0.2">
      <c r="A82" s="21" t="s">
        <v>53</v>
      </c>
      <c r="B82" s="12"/>
      <c r="C82" s="3" t="s">
        <v>54</v>
      </c>
      <c r="D82" s="34">
        <v>4504</v>
      </c>
      <c r="E82" s="37">
        <v>2502</v>
      </c>
      <c r="F82" s="33">
        <f t="shared" ref="F82" si="16">E82/D82*100</f>
        <v>55.550621669626999</v>
      </c>
      <c r="G82" s="37">
        <v>2502</v>
      </c>
      <c r="H82" s="31">
        <v>1079.02</v>
      </c>
      <c r="I82" s="31">
        <v>633.48</v>
      </c>
      <c r="J82" s="26">
        <f>I82/H82*100</f>
        <v>58.708828381308962</v>
      </c>
      <c r="K82" s="31">
        <v>609.60400000000004</v>
      </c>
      <c r="L82" s="10"/>
      <c r="M82" s="3"/>
      <c r="N82" s="3"/>
      <c r="O82" s="3"/>
      <c r="P82" s="5"/>
      <c r="Q82" s="34"/>
    </row>
    <row r="83" spans="1:17" s="2" customFormat="1" ht="14.25" customHeight="1" x14ac:dyDescent="0.2">
      <c r="A83" s="95" t="s">
        <v>31</v>
      </c>
      <c r="B83" s="77"/>
      <c r="C83" s="98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1:17" s="2" customFormat="1" ht="16.5" customHeight="1" x14ac:dyDescent="0.2">
      <c r="A84" s="21" t="s">
        <v>53</v>
      </c>
      <c r="B84" s="12"/>
      <c r="C84" s="3" t="s">
        <v>54</v>
      </c>
      <c r="D84" s="34">
        <v>9141</v>
      </c>
      <c r="E84" s="37">
        <v>5078</v>
      </c>
      <c r="F84" s="33">
        <f>E84/D84*100</f>
        <v>55.551908981511865</v>
      </c>
      <c r="G84" s="37">
        <v>5079</v>
      </c>
      <c r="H84" s="31">
        <v>2189.9</v>
      </c>
      <c r="I84" s="31">
        <v>1285.7</v>
      </c>
      <c r="J84" s="26">
        <f>I84/H84*100</f>
        <v>58.710443399241974</v>
      </c>
      <c r="K84" s="31">
        <v>1237.482</v>
      </c>
      <c r="L84" s="10"/>
      <c r="M84" s="3"/>
      <c r="N84" s="3"/>
      <c r="O84" s="3"/>
      <c r="P84" s="5"/>
      <c r="Q84" s="34"/>
    </row>
    <row r="85" spans="1:17" s="2" customFormat="1" ht="16.5" customHeight="1" x14ac:dyDescent="0.2">
      <c r="A85" s="58" t="s">
        <v>17</v>
      </c>
      <c r="B85" s="54"/>
      <c r="C85" s="59"/>
      <c r="D85" s="48"/>
      <c r="E85" s="48"/>
      <c r="F85" s="52"/>
      <c r="G85" s="60"/>
      <c r="H85" s="50">
        <f>H87+H89</f>
        <v>4403.5249999999996</v>
      </c>
      <c r="I85" s="50">
        <f>I87+I89</f>
        <v>2547.58</v>
      </c>
      <c r="J85" s="53">
        <f>I85/H85*100</f>
        <v>57.853197154552326</v>
      </c>
      <c r="K85" s="53">
        <f>K87+K89</f>
        <v>2138.85</v>
      </c>
      <c r="L85" s="79"/>
      <c r="M85" s="48"/>
      <c r="N85" s="80"/>
      <c r="O85" s="48"/>
      <c r="P85" s="82"/>
      <c r="Q85" s="48"/>
    </row>
    <row r="86" spans="1:17" ht="31.5" customHeight="1" x14ac:dyDescent="0.2">
      <c r="A86" s="95" t="s">
        <v>27</v>
      </c>
      <c r="B86" s="61"/>
      <c r="C86" s="61"/>
      <c r="D86" s="61"/>
      <c r="E86" s="61"/>
      <c r="F86" s="61"/>
      <c r="G86" s="61"/>
      <c r="H86" s="63"/>
      <c r="I86" s="63"/>
      <c r="J86" s="63"/>
      <c r="K86" s="63"/>
      <c r="L86" s="61"/>
      <c r="M86" s="61"/>
      <c r="N86" s="61"/>
      <c r="O86" s="61"/>
      <c r="P86" s="61"/>
      <c r="Q86" s="61"/>
    </row>
    <row r="87" spans="1:17" ht="25.5" x14ac:dyDescent="0.2">
      <c r="A87" s="21" t="s">
        <v>28</v>
      </c>
      <c r="B87" s="12"/>
      <c r="C87" s="9" t="s">
        <v>29</v>
      </c>
      <c r="D87" s="34">
        <v>11445</v>
      </c>
      <c r="E87" s="37">
        <v>6358</v>
      </c>
      <c r="F87" s="33">
        <f>E87/D87*100</f>
        <v>55.552643075578857</v>
      </c>
      <c r="G87" s="37">
        <v>6358</v>
      </c>
      <c r="H87" s="31">
        <v>2685.68</v>
      </c>
      <c r="I87" s="31">
        <v>1430.25</v>
      </c>
      <c r="J87" s="26">
        <f>I87/H87*100</f>
        <v>53.254669208543092</v>
      </c>
      <c r="K87" s="31">
        <v>1200.778</v>
      </c>
      <c r="L87" s="10"/>
      <c r="M87" s="3"/>
      <c r="N87" s="3"/>
      <c r="O87" s="3"/>
      <c r="P87" s="5"/>
      <c r="Q87" s="34"/>
    </row>
    <row r="88" spans="1:17" ht="51" customHeight="1" x14ac:dyDescent="0.2">
      <c r="A88" s="95" t="s">
        <v>35</v>
      </c>
      <c r="B88" s="61"/>
      <c r="C88" s="61"/>
      <c r="D88" s="61"/>
      <c r="E88" s="61"/>
      <c r="F88" s="61"/>
      <c r="G88" s="61"/>
      <c r="H88" s="63"/>
      <c r="I88" s="63"/>
      <c r="J88" s="63"/>
      <c r="K88" s="63"/>
      <c r="L88" s="61"/>
      <c r="M88" s="61"/>
      <c r="N88" s="61"/>
      <c r="O88" s="61"/>
      <c r="P88" s="61"/>
      <c r="Q88" s="61"/>
    </row>
    <row r="89" spans="1:17" s="2" customFormat="1" ht="16.5" customHeight="1" x14ac:dyDescent="0.2">
      <c r="A89" s="21" t="s">
        <v>53</v>
      </c>
      <c r="B89" s="12"/>
      <c r="C89" s="3" t="s">
        <v>54</v>
      </c>
      <c r="D89" s="34">
        <v>7320</v>
      </c>
      <c r="E89" s="103">
        <v>4967</v>
      </c>
      <c r="F89" s="33">
        <f>E89/D89*100</f>
        <v>67.855191256830608</v>
      </c>
      <c r="G89" s="103">
        <v>4967</v>
      </c>
      <c r="H89" s="31">
        <v>1717.845</v>
      </c>
      <c r="I89" s="31">
        <v>1117.33</v>
      </c>
      <c r="J89" s="26">
        <f>I89/H89*100</f>
        <v>65.042538762228247</v>
      </c>
      <c r="K89" s="31">
        <v>938.072</v>
      </c>
      <c r="L89" s="10"/>
      <c r="M89" s="3"/>
      <c r="N89" s="3"/>
      <c r="O89" s="3"/>
      <c r="P89" s="5"/>
      <c r="Q89" s="34"/>
    </row>
    <row r="90" spans="1:17" x14ac:dyDescent="0.2">
      <c r="A90" s="86"/>
      <c r="B90" s="87"/>
      <c r="C90" s="86"/>
      <c r="D90" s="88"/>
      <c r="E90" s="89"/>
      <c r="F90" s="88"/>
      <c r="G90" s="88"/>
      <c r="H90" s="90"/>
      <c r="I90" s="90"/>
      <c r="J90" s="91"/>
      <c r="K90" s="91"/>
      <c r="L90" s="86"/>
      <c r="M90" s="88"/>
      <c r="N90" s="88"/>
      <c r="O90" s="88"/>
      <c r="P90" s="88"/>
      <c r="Q90" s="88"/>
    </row>
    <row r="91" spans="1:17" x14ac:dyDescent="0.2">
      <c r="A91" s="86"/>
      <c r="B91" s="87"/>
      <c r="C91" s="86"/>
      <c r="D91" s="88"/>
      <c r="E91" s="89"/>
      <c r="F91" s="88"/>
      <c r="G91" s="88"/>
      <c r="H91" s="92">
        <f>H85+H71+H66+H51+H45+H32+H15</f>
        <v>73715.625</v>
      </c>
      <c r="I91" s="92">
        <f>I85+I71+I66+I51+I45+I32+I15</f>
        <v>40240.75</v>
      </c>
      <c r="J91" s="93">
        <f>I91/H91*100</f>
        <v>54.589172919581166</v>
      </c>
      <c r="K91" s="93">
        <f>K85+K71+K66+K51+K45+K32+K15</f>
        <v>37638.692999999999</v>
      </c>
      <c r="L91" s="94">
        <f>H91-I91</f>
        <v>33474.875</v>
      </c>
      <c r="M91" s="88"/>
      <c r="N91" s="88"/>
      <c r="O91" s="88"/>
      <c r="P91" s="88"/>
      <c r="Q91" s="88"/>
    </row>
  </sheetData>
  <mergeCells count="7">
    <mergeCell ref="A1:Q1"/>
    <mergeCell ref="A2:A3"/>
    <mergeCell ref="B2:B3"/>
    <mergeCell ref="C2:C3"/>
    <mergeCell ref="D2:G2"/>
    <mergeCell ref="H2:K2"/>
    <mergeCell ref="L2:Q2"/>
  </mergeCells>
  <pageMargins left="0.78740157480314965" right="0.78740157480314965" top="0.15748031496062992" bottom="0.15748031496062992" header="0.15748031496062992" footer="0"/>
  <pageSetup paperSize="9" scale="65" orientation="landscape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 культуры</vt:lpstr>
      <vt:lpstr>'отдел культуры'!Заголовки_для_печати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2020-07-17T00:59:02Z</dcterms:modified>
</cp:coreProperties>
</file>